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0475" yWindow="-4395" windowWidth="19440" windowHeight="11640" tabRatio="878" activeTab="2"/>
  </bookViews>
  <sheets>
    <sheet name="Koptāme" sheetId="56" r:id="rId1"/>
    <sheet name="Kopsavilkums" sheetId="20" r:id="rId2"/>
    <sheet name="Fasāde 1-1" sheetId="38" r:id="rId3"/>
    <sheet name="Lodžijas 1-2" sheetId="53" r:id="rId4"/>
    <sheet name="Jumts 1-3" sheetId="52" r:id="rId5"/>
    <sheet name="Cokols 1-4" sheetId="36" r:id="rId6"/>
    <sheet name="Pagrabs 1-5" sheetId="42" r:id="rId7"/>
    <sheet name="Logi durvis 1-6" sheetId="50" r:id="rId8"/>
    <sheet name="Dažādi 1-7" sheetId="54" r:id="rId9"/>
    <sheet name="Apkure 2-1" sheetId="47" r:id="rId10"/>
  </sheets>
  <externalReferences>
    <externalReference r:id="rId11"/>
    <externalReference r:id="rId12"/>
  </externalReferences>
  <definedNames>
    <definedName name="AKZ_Angebot" localSheetId="0">#REF!</definedName>
    <definedName name="AKZ_Angebot">#REF!</definedName>
    <definedName name="AKZ_Auftrag" localSheetId="0">#REF!</definedName>
    <definedName name="AKZ_Auftrag">#REF!</definedName>
    <definedName name="Ang._Datum" localSheetId="0">#REF!</definedName>
    <definedName name="Ang._Datum">#REF!</definedName>
    <definedName name="Auftr._Datum" localSheetId="0">#REF!</definedName>
    <definedName name="Auftr._Datum">#REF!</definedName>
    <definedName name="Bearbeiter" localSheetId="0">#REF!</definedName>
    <definedName name="Bearbeiter">#REF!</definedName>
    <definedName name="Cent_Stacija" localSheetId="0">#REF!</definedName>
    <definedName name="Cent_Stacija">#REF!</definedName>
    <definedName name="Excel_BuiltIn_Print_Area" localSheetId="0">#REF!</definedName>
    <definedName name="Excel_BuiltIn_Print_Area">#REF!</definedName>
    <definedName name="Faktorgruppe1" localSheetId="0">#REF!</definedName>
    <definedName name="Faktorgruppe1">#REF!</definedName>
    <definedName name="Faktorgruppe2" localSheetId="0">#REF!</definedName>
    <definedName name="Faktorgruppe2">#REF!</definedName>
    <definedName name="Faktorgruppe3" localSheetId="0">#REF!</definedName>
    <definedName name="Faktorgruppe3">#REF!</definedName>
    <definedName name="Faktorgruppe4" localSheetId="0">#REF!</definedName>
    <definedName name="Faktorgruppe4">#REF!</definedName>
    <definedName name="Faktorgruppe5" localSheetId="0">#REF!</definedName>
    <definedName name="Faktorgruppe5">#REF!</definedName>
    <definedName name="Faktorgruppe6" localSheetId="0">#REF!</definedName>
    <definedName name="Faktorgruppe6">#REF!</definedName>
    <definedName name="Faktorgruppe7" localSheetId="0">#REF!</definedName>
    <definedName name="Faktorgruppe7">#REF!</definedName>
    <definedName name="Faktorgruppe8" localSheetId="0">#REF!</definedName>
    <definedName name="Faktorgruppe8">#REF!</definedName>
    <definedName name="Faktorgruppe9" localSheetId="0">#REF!</definedName>
    <definedName name="Faktorgruppe9">#REF!</definedName>
    <definedName name="Faktorwerte" localSheetId="0">#REF!</definedName>
    <definedName name="Faktorwerte">#REF!</definedName>
    <definedName name="Faktorwerte_der_Faktorgruppen" localSheetId="0">#REF!</definedName>
    <definedName name="Faktorwerte_der_Faktorgruppen">#REF!</definedName>
    <definedName name="Gruppenname1" localSheetId="0">#REF!</definedName>
    <definedName name="Gruppenname1">#REF!</definedName>
    <definedName name="Gruppenname2" localSheetId="0">#REF!</definedName>
    <definedName name="Gruppenname2">#REF!</definedName>
    <definedName name="Gruppenname3" localSheetId="0">#REF!</definedName>
    <definedName name="Gruppenname3">#REF!</definedName>
    <definedName name="Gruppenname4" localSheetId="0">#REF!</definedName>
    <definedName name="Gruppenname4">#REF!</definedName>
    <definedName name="Gruppenname5" localSheetId="0">#REF!</definedName>
    <definedName name="Gruppenname5">#REF!</definedName>
    <definedName name="Gruppenname6" localSheetId="0">#REF!</definedName>
    <definedName name="Gruppenname6">#REF!</definedName>
    <definedName name="Gruppenname7" localSheetId="0">#REF!</definedName>
    <definedName name="Gruppenname7">#REF!</definedName>
    <definedName name="Gruppenname8" localSheetId="0">#REF!</definedName>
    <definedName name="Gruppenname8">#REF!</definedName>
    <definedName name="Gruppenname9" localSheetId="0">#REF!</definedName>
    <definedName name="Gruppenname9">#REF!</definedName>
    <definedName name="lapa" localSheetId="0">#REF!</definedName>
    <definedName name="lapa">#REF!</definedName>
    <definedName name="nosaukums">[1]P!$B$5:$B$325</definedName>
    <definedName name="P" localSheetId="0">#REF!</definedName>
    <definedName name="P">#REF!</definedName>
    <definedName name="P_12" localSheetId="0">#REF!</definedName>
    <definedName name="P_12">#REF!</definedName>
    <definedName name="_xlnm.Print_Titles" localSheetId="5">'Cokols 1-4'!$14:$14</definedName>
    <definedName name="Projektname" localSheetId="0">#REF!</definedName>
    <definedName name="Projektname">#REF!</definedName>
    <definedName name="stundasLikme" localSheetId="0">[2]P!#REF!</definedName>
    <definedName name="stundasLikme">[2]P!#REF!</definedName>
    <definedName name="stundasLikme_12" localSheetId="0">[2]P!#REF!</definedName>
    <definedName name="stundasLikme_12">[2]P!#REF!</definedName>
    <definedName name="Titul" localSheetId="0">#REF!</definedName>
    <definedName name="Titul">#REF!</definedName>
    <definedName name="Währungsfaktor" localSheetId="0">#REF!</definedName>
    <definedName name="Währungsfaktor">#REF!</definedName>
    <definedName name="Z_83795769_38C4_11D4_84F6_00002145AA87_.wvu.PrintArea" localSheetId="0">#REF!</definedName>
    <definedName name="Z_83795769_38C4_11D4_84F6_00002145AA87_.wvu.PrintArea">#REF!</definedName>
    <definedName name="Z_83795769_38C4_11D4_84F6_00002145AA87_.wvu.Rows" localSheetId="0">#REF!</definedName>
    <definedName name="Z_83795769_38C4_11D4_84F6_00002145AA87_.wvu.Rows">#REF!</definedName>
  </definedNames>
  <calcPr calcId="124519" fullPrecision="0"/>
  <fileRecoveryPr autoRecover="0"/>
</workbook>
</file>

<file path=xl/calcChain.xml><?xml version="1.0" encoding="utf-8"?>
<calcChain xmlns="http://schemas.openxmlformats.org/spreadsheetml/2006/main">
  <c r="H23" i="20"/>
  <c r="G22"/>
  <c r="E22"/>
  <c r="N90" i="47"/>
  <c r="M59" i="54"/>
  <c r="M72" i="50"/>
  <c r="M38" i="42"/>
  <c r="M83" i="36"/>
  <c r="M85" i="52"/>
  <c r="M164" i="38"/>
  <c r="M44" i="53"/>
  <c r="A17" i="4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6"/>
  <c r="G20" i="20"/>
  <c r="E20"/>
  <c r="G23"/>
  <c r="F23"/>
  <c r="E23"/>
  <c r="O59" i="54"/>
  <c r="O58"/>
  <c r="N58"/>
  <c r="M58"/>
  <c r="L58"/>
  <c r="K58"/>
  <c r="K15" i="47"/>
  <c r="P15"/>
  <c r="B14"/>
  <c r="K83"/>
  <c r="K80"/>
  <c r="K79"/>
  <c r="K76"/>
  <c r="K75"/>
  <c r="K72"/>
  <c r="K70"/>
  <c r="K69"/>
  <c r="K68"/>
  <c r="K66"/>
  <c r="K65"/>
  <c r="D56" i="54"/>
  <c r="D52"/>
  <c r="D46"/>
  <c r="D47" s="1"/>
  <c r="D42"/>
  <c r="D43" s="1"/>
  <c r="D41"/>
  <c r="D38"/>
  <c r="D39" s="1"/>
  <c r="D36"/>
  <c r="D35"/>
  <c r="D18"/>
  <c r="D20" s="1"/>
  <c r="D16"/>
  <c r="D17" s="1"/>
  <c r="M64"/>
  <c r="J57"/>
  <c r="O57"/>
  <c r="J56"/>
  <c r="O56"/>
  <c r="J55"/>
  <c r="O55"/>
  <c r="O54"/>
  <c r="J54"/>
  <c r="J53"/>
  <c r="O53"/>
  <c r="J52"/>
  <c r="J50"/>
  <c r="O50"/>
  <c r="J49"/>
  <c r="J48"/>
  <c r="J47"/>
  <c r="J46"/>
  <c r="O46"/>
  <c r="J45"/>
  <c r="J44"/>
  <c r="J43"/>
  <c r="J42"/>
  <c r="J41"/>
  <c r="O42"/>
  <c r="J40"/>
  <c r="O40"/>
  <c r="J39"/>
  <c r="J38"/>
  <c r="O38"/>
  <c r="J37"/>
  <c r="O37"/>
  <c r="J36"/>
  <c r="O36"/>
  <c r="J35"/>
  <c r="O35"/>
  <c r="J33"/>
  <c r="J32"/>
  <c r="J31"/>
  <c r="O33"/>
  <c r="J30"/>
  <c r="J29"/>
  <c r="J28"/>
  <c r="J27"/>
  <c r="J26"/>
  <c r="B14"/>
  <c r="O20" i="50"/>
  <c r="J20"/>
  <c r="D70"/>
  <c r="D62"/>
  <c r="D54"/>
  <c r="D53"/>
  <c r="D50"/>
  <c r="D49"/>
  <c r="D47"/>
  <c r="D46"/>
  <c r="D45"/>
  <c r="D44"/>
  <c r="D43"/>
  <c r="D41"/>
  <c r="D48" s="1"/>
  <c r="O48" s="1"/>
  <c r="D37"/>
  <c r="D36"/>
  <c r="D34"/>
  <c r="D33"/>
  <c r="D32"/>
  <c r="D31"/>
  <c r="D30"/>
  <c r="D28"/>
  <c r="D35" s="1"/>
  <c r="O35" s="1"/>
  <c r="D21"/>
  <c r="D16" s="1"/>
  <c r="D19"/>
  <c r="J67"/>
  <c r="O67"/>
  <c r="J65"/>
  <c r="O65"/>
  <c r="J64"/>
  <c r="O64"/>
  <c r="J63"/>
  <c r="O63"/>
  <c r="O62"/>
  <c r="J62"/>
  <c r="J61"/>
  <c r="O61"/>
  <c r="J60"/>
  <c r="O58"/>
  <c r="J58"/>
  <c r="J57"/>
  <c r="J56"/>
  <c r="J54"/>
  <c r="O54"/>
  <c r="J53"/>
  <c r="O53"/>
  <c r="J52"/>
  <c r="O52"/>
  <c r="J50"/>
  <c r="O50"/>
  <c r="O49"/>
  <c r="J49"/>
  <c r="J48"/>
  <c r="J47"/>
  <c r="J44"/>
  <c r="J43"/>
  <c r="J42"/>
  <c r="J41"/>
  <c r="O41"/>
  <c r="J40"/>
  <c r="O40"/>
  <c r="J39"/>
  <c r="O39"/>
  <c r="J37"/>
  <c r="O37"/>
  <c r="O36"/>
  <c r="J36"/>
  <c r="J35"/>
  <c r="J34"/>
  <c r="J32"/>
  <c r="J31"/>
  <c r="J30"/>
  <c r="J29"/>
  <c r="B14"/>
  <c r="D34" i="42"/>
  <c r="D33"/>
  <c r="D31"/>
  <c r="D30"/>
  <c r="D29"/>
  <c r="D28"/>
  <c r="D20"/>
  <c r="D21" s="1"/>
  <c r="O34"/>
  <c r="J34"/>
  <c r="O33"/>
  <c r="J33"/>
  <c r="O32"/>
  <c r="J32"/>
  <c r="O36"/>
  <c r="J36"/>
  <c r="O35"/>
  <c r="J35"/>
  <c r="O31"/>
  <c r="J31"/>
  <c r="B14"/>
  <c r="D81" i="36"/>
  <c r="O81" s="1"/>
  <c r="D80"/>
  <c r="D71"/>
  <c r="D68"/>
  <c r="D69" s="1"/>
  <c r="O69" s="1"/>
  <c r="D62"/>
  <c r="D60"/>
  <c r="D59"/>
  <c r="D53"/>
  <c r="D54" s="1"/>
  <c r="D52"/>
  <c r="D51"/>
  <c r="D49"/>
  <c r="D48"/>
  <c r="D47"/>
  <c r="D46"/>
  <c r="D45"/>
  <c r="D44"/>
  <c r="D38"/>
  <c r="D39" s="1"/>
  <c r="D37"/>
  <c r="D36"/>
  <c r="D34"/>
  <c r="D33"/>
  <c r="D30"/>
  <c r="D29"/>
  <c r="D28"/>
  <c r="D26"/>
  <c r="D24"/>
  <c r="M88"/>
  <c r="C88"/>
  <c r="J81"/>
  <c r="J80"/>
  <c r="J79"/>
  <c r="J78"/>
  <c r="J77"/>
  <c r="J76"/>
  <c r="J75"/>
  <c r="J74"/>
  <c r="J72"/>
  <c r="J71"/>
  <c r="J69"/>
  <c r="J68"/>
  <c r="O68"/>
  <c r="J67"/>
  <c r="O67"/>
  <c r="J66"/>
  <c r="J65"/>
  <c r="O65"/>
  <c r="O64"/>
  <c r="J64"/>
  <c r="O62"/>
  <c r="J62"/>
  <c r="J61"/>
  <c r="J59"/>
  <c r="J58"/>
  <c r="J57"/>
  <c r="J56"/>
  <c r="J55"/>
  <c r="J54"/>
  <c r="J53"/>
  <c r="J52"/>
  <c r="O51"/>
  <c r="J51"/>
  <c r="J50"/>
  <c r="O50"/>
  <c r="J49"/>
  <c r="O49"/>
  <c r="J48"/>
  <c r="J47"/>
  <c r="J46"/>
  <c r="J45"/>
  <c r="O47"/>
  <c r="B14"/>
  <c r="D80" i="52"/>
  <c r="D81" s="1"/>
  <c r="D79"/>
  <c r="D74"/>
  <c r="D75" s="1"/>
  <c r="D71"/>
  <c r="D72" s="1"/>
  <c r="D70"/>
  <c r="D68"/>
  <c r="D67"/>
  <c r="D54"/>
  <c r="D60" s="1"/>
  <c r="D53"/>
  <c r="D52"/>
  <c r="D50"/>
  <c r="D41"/>
  <c r="D40"/>
  <c r="D39"/>
  <c r="D36"/>
  <c r="D33"/>
  <c r="D34" s="1"/>
  <c r="D35" s="1"/>
  <c r="D30"/>
  <c r="D31" s="1"/>
  <c r="D28"/>
  <c r="B14"/>
  <c r="D39" i="53"/>
  <c r="D37"/>
  <c r="D34"/>
  <c r="D31"/>
  <c r="D28"/>
  <c r="D22"/>
  <c r="D21"/>
  <c r="B14"/>
  <c r="P71" i="47" l="1"/>
  <c r="K73"/>
  <c r="P73"/>
  <c r="K77"/>
  <c r="P77"/>
  <c r="K81"/>
  <c r="P81"/>
  <c r="P83"/>
  <c r="K86"/>
  <c r="P86"/>
  <c r="P66"/>
  <c r="P75"/>
  <c r="P79"/>
  <c r="P74"/>
  <c r="P78"/>
  <c r="P82"/>
  <c r="P67"/>
  <c r="K74"/>
  <c r="P76"/>
  <c r="K78"/>
  <c r="P80"/>
  <c r="K82"/>
  <c r="P68"/>
  <c r="P70"/>
  <c r="P72"/>
  <c r="P65"/>
  <c r="K67"/>
  <c r="P69"/>
  <c r="K71"/>
  <c r="D44" i="54"/>
  <c r="O43"/>
  <c r="D48"/>
  <c r="O47"/>
  <c r="D19"/>
  <c r="D27"/>
  <c r="D22"/>
  <c r="D21"/>
  <c r="D25"/>
  <c r="M60"/>
  <c r="O34"/>
  <c r="O52"/>
  <c r="O51"/>
  <c r="O41"/>
  <c r="J51"/>
  <c r="J25"/>
  <c r="J34"/>
  <c r="O34" i="50"/>
  <c r="O60"/>
  <c r="O45"/>
  <c r="J45"/>
  <c r="O47"/>
  <c r="O32"/>
  <c r="D22" i="42"/>
  <c r="D40" i="36"/>
  <c r="D41" s="1"/>
  <c r="D55"/>
  <c r="D56" s="1"/>
  <c r="O48"/>
  <c r="O66"/>
  <c r="O54"/>
  <c r="O72"/>
  <c r="O53"/>
  <c r="O71"/>
  <c r="O75"/>
  <c r="O74"/>
  <c r="O73"/>
  <c r="J70"/>
  <c r="J73"/>
  <c r="O59"/>
  <c r="O57"/>
  <c r="O56"/>
  <c r="O63"/>
  <c r="J60"/>
  <c r="J63"/>
  <c r="O46"/>
  <c r="D73" i="52"/>
  <c r="D83"/>
  <c r="D76"/>
  <c r="D77" s="1"/>
  <c r="D45" i="54" l="1"/>
  <c r="O39"/>
  <c r="D26"/>
  <c r="O26" s="1"/>
  <c r="O25"/>
  <c r="D28"/>
  <c r="O28" s="1"/>
  <c r="D29"/>
  <c r="O27"/>
  <c r="D24"/>
  <c r="D30"/>
  <c r="D23"/>
  <c r="D49"/>
  <c r="O48"/>
  <c r="O44"/>
  <c r="O42" i="50"/>
  <c r="O56"/>
  <c r="O29"/>
  <c r="D24" i="42"/>
  <c r="D25"/>
  <c r="D23"/>
  <c r="O52" i="36"/>
  <c r="O55"/>
  <c r="O76"/>
  <c r="O58"/>
  <c r="O70"/>
  <c r="O77"/>
  <c r="O45"/>
  <c r="O49" i="54" l="1"/>
  <c r="D32"/>
  <c r="O32" s="1"/>
  <c r="O30"/>
  <c r="D31"/>
  <c r="O43" i="50"/>
  <c r="O57"/>
  <c r="O30"/>
  <c r="O60" i="36"/>
  <c r="O79"/>
  <c r="O80"/>
  <c r="O61"/>
  <c r="O45" i="54" l="1"/>
  <c r="O29"/>
  <c r="O44" i="50"/>
  <c r="O31"/>
  <c r="O78" i="36"/>
  <c r="O31" i="54" l="1"/>
  <c r="D155" i="38" l="1"/>
  <c r="D150"/>
  <c r="D146"/>
  <c r="D147" s="1"/>
  <c r="O147" s="1"/>
  <c r="D145"/>
  <c r="D148" s="1"/>
  <c r="D144"/>
  <c r="D143"/>
  <c r="D142"/>
  <c r="D141"/>
  <c r="D140"/>
  <c r="D136"/>
  <c r="D129"/>
  <c r="O129" s="1"/>
  <c r="D122"/>
  <c r="D123" s="1"/>
  <c r="D110"/>
  <c r="D109"/>
  <c r="O109" s="1"/>
  <c r="D108"/>
  <c r="D107"/>
  <c r="D106"/>
  <c r="D105"/>
  <c r="D103"/>
  <c r="D102"/>
  <c r="D100"/>
  <c r="D101" s="1"/>
  <c r="O101" s="1"/>
  <c r="D96"/>
  <c r="D97" s="1"/>
  <c r="D95"/>
  <c r="D94"/>
  <c r="D92"/>
  <c r="D91"/>
  <c r="O91" s="1"/>
  <c r="D90"/>
  <c r="D89"/>
  <c r="D88"/>
  <c r="D87"/>
  <c r="D81"/>
  <c r="D82" s="1"/>
  <c r="D78"/>
  <c r="D79" s="1"/>
  <c r="O79" s="1"/>
  <c r="D77"/>
  <c r="D76"/>
  <c r="D75"/>
  <c r="D74"/>
  <c r="D63"/>
  <c r="O63" s="1"/>
  <c r="D60"/>
  <c r="D64" s="1"/>
  <c r="D50"/>
  <c r="D48"/>
  <c r="D51" s="1"/>
  <c r="D46"/>
  <c r="O46" s="1"/>
  <c r="D44"/>
  <c r="D47" s="1"/>
  <c r="D42"/>
  <c r="D41"/>
  <c r="D43" s="1"/>
  <c r="O43" s="1"/>
  <c r="D39"/>
  <c r="D29"/>
  <c r="D22"/>
  <c r="D19"/>
  <c r="B13"/>
  <c r="O159"/>
  <c r="O158"/>
  <c r="J158"/>
  <c r="O154"/>
  <c r="J154"/>
  <c r="J153"/>
  <c r="O152"/>
  <c r="J152"/>
  <c r="O151"/>
  <c r="J151"/>
  <c r="O150"/>
  <c r="J150"/>
  <c r="O149"/>
  <c r="J149"/>
  <c r="J147"/>
  <c r="J146"/>
  <c r="J145"/>
  <c r="J144"/>
  <c r="O141"/>
  <c r="J141"/>
  <c r="J140"/>
  <c r="O139"/>
  <c r="J139"/>
  <c r="O138"/>
  <c r="J138"/>
  <c r="O137"/>
  <c r="J137"/>
  <c r="O136"/>
  <c r="J136"/>
  <c r="O134"/>
  <c r="J134"/>
  <c r="J133"/>
  <c r="J132"/>
  <c r="J129"/>
  <c r="J128"/>
  <c r="O127"/>
  <c r="J127"/>
  <c r="O126"/>
  <c r="J126"/>
  <c r="O125"/>
  <c r="J125"/>
  <c r="O124"/>
  <c r="J124"/>
  <c r="J123"/>
  <c r="O122"/>
  <c r="J122"/>
  <c r="J121"/>
  <c r="J119"/>
  <c r="J118"/>
  <c r="O117"/>
  <c r="O116"/>
  <c r="J116"/>
  <c r="J115"/>
  <c r="O114"/>
  <c r="J114"/>
  <c r="O113"/>
  <c r="J113"/>
  <c r="O111"/>
  <c r="J111"/>
  <c r="J110"/>
  <c r="J109"/>
  <c r="O108"/>
  <c r="J107"/>
  <c r="O106"/>
  <c r="J106"/>
  <c r="O105"/>
  <c r="J105"/>
  <c r="O104"/>
  <c r="J104"/>
  <c r="O103"/>
  <c r="J103"/>
  <c r="J101"/>
  <c r="J99"/>
  <c r="J96"/>
  <c r="O95"/>
  <c r="J95"/>
  <c r="J94"/>
  <c r="O93"/>
  <c r="J93"/>
  <c r="O92"/>
  <c r="J92"/>
  <c r="J91"/>
  <c r="O90"/>
  <c r="J90"/>
  <c r="O88"/>
  <c r="J88"/>
  <c r="J87"/>
  <c r="O86"/>
  <c r="J86"/>
  <c r="J84"/>
  <c r="J83"/>
  <c r="J82"/>
  <c r="J81"/>
  <c r="J80"/>
  <c r="J79"/>
  <c r="O78"/>
  <c r="J78"/>
  <c r="J77"/>
  <c r="O76"/>
  <c r="J76"/>
  <c r="J75"/>
  <c r="O74"/>
  <c r="J73"/>
  <c r="J70"/>
  <c r="J68"/>
  <c r="J67"/>
  <c r="J66"/>
  <c r="J65"/>
  <c r="J64"/>
  <c r="J63"/>
  <c r="J62"/>
  <c r="J156"/>
  <c r="J61"/>
  <c r="J58"/>
  <c r="J57"/>
  <c r="J56"/>
  <c r="J55"/>
  <c r="J54"/>
  <c r="J53"/>
  <c r="J52"/>
  <c r="J51"/>
  <c r="J50"/>
  <c r="O48"/>
  <c r="J48"/>
  <c r="J47"/>
  <c r="J46"/>
  <c r="J45"/>
  <c r="O44"/>
  <c r="J44"/>
  <c r="J43"/>
  <c r="O41"/>
  <c r="J41"/>
  <c r="J40"/>
  <c r="J39"/>
  <c r="J37"/>
  <c r="J35"/>
  <c r="O34"/>
  <c r="J34"/>
  <c r="O33"/>
  <c r="J33"/>
  <c r="O32"/>
  <c r="J32"/>
  <c r="O29"/>
  <c r="J29"/>
  <c r="J28"/>
  <c r="C13"/>
  <c r="D13" s="1"/>
  <c r="C169"/>
  <c r="D49" l="1"/>
  <c r="O97"/>
  <c r="O60"/>
  <c r="O131"/>
  <c r="O155"/>
  <c r="D45"/>
  <c r="O45" s="1"/>
  <c r="D62"/>
  <c r="D80"/>
  <c r="O80" s="1"/>
  <c r="O30"/>
  <c r="O42"/>
  <c r="O77"/>
  <c r="O81"/>
  <c r="O100"/>
  <c r="D52"/>
  <c r="D61"/>
  <c r="O61" s="1"/>
  <c r="D65"/>
  <c r="D83"/>
  <c r="D98"/>
  <c r="O51"/>
  <c r="O89"/>
  <c r="O148"/>
  <c r="O39"/>
  <c r="J130"/>
  <c r="O130"/>
  <c r="J155"/>
  <c r="J160"/>
  <c r="O160"/>
  <c r="J30"/>
  <c r="O40"/>
  <c r="J60"/>
  <c r="O62"/>
  <c r="J69"/>
  <c r="J74"/>
  <c r="J89"/>
  <c r="J98"/>
  <c r="J100"/>
  <c r="O107"/>
  <c r="J108"/>
  <c r="O118"/>
  <c r="J142"/>
  <c r="O142"/>
  <c r="O144"/>
  <c r="O146"/>
  <c r="O153"/>
  <c r="J159"/>
  <c r="O37"/>
  <c r="O132"/>
  <c r="J42"/>
  <c r="O47"/>
  <c r="O156"/>
  <c r="O96"/>
  <c r="O115"/>
  <c r="O143"/>
  <c r="O110"/>
  <c r="J117"/>
  <c r="O119"/>
  <c r="O121"/>
  <c r="O128"/>
  <c r="J131"/>
  <c r="O133"/>
  <c r="O140"/>
  <c r="J143"/>
  <c r="O145"/>
  <c r="J148"/>
  <c r="O102"/>
  <c r="O64"/>
  <c r="J71"/>
  <c r="O73"/>
  <c r="O75"/>
  <c r="O87"/>
  <c r="O94"/>
  <c r="J97"/>
  <c r="J102"/>
  <c r="O157"/>
  <c r="O50"/>
  <c r="J49"/>
  <c r="J157"/>
  <c r="O38"/>
  <c r="O28"/>
  <c r="O35"/>
  <c r="J38"/>
  <c r="O123" l="1"/>
  <c r="D68"/>
  <c r="O65"/>
  <c r="D66"/>
  <c r="O66" s="1"/>
  <c r="D67"/>
  <c r="O67" s="1"/>
  <c r="O82"/>
  <c r="D99"/>
  <c r="D55"/>
  <c r="O52"/>
  <c r="D53"/>
  <c r="D54"/>
  <c r="O54" s="1"/>
  <c r="O83"/>
  <c r="D84"/>
  <c r="J34" i="52"/>
  <c r="C25" i="56"/>
  <c r="C26"/>
  <c r="C27"/>
  <c r="P88" i="47"/>
  <c r="K88"/>
  <c r="P87"/>
  <c r="K87"/>
  <c r="K84"/>
  <c r="K64"/>
  <c r="K63"/>
  <c r="K61"/>
  <c r="K60"/>
  <c r="K57"/>
  <c r="K56"/>
  <c r="K53"/>
  <c r="K52"/>
  <c r="K49"/>
  <c r="K48"/>
  <c r="K45"/>
  <c r="K44"/>
  <c r="K41"/>
  <c r="K40"/>
  <c r="K37"/>
  <c r="K36"/>
  <c r="K33"/>
  <c r="K32"/>
  <c r="K30"/>
  <c r="K28"/>
  <c r="K27"/>
  <c r="K25"/>
  <c r="K24"/>
  <c r="K23"/>
  <c r="K21"/>
  <c r="K20"/>
  <c r="K19"/>
  <c r="K17"/>
  <c r="D14"/>
  <c r="E14" s="1"/>
  <c r="F14" s="1"/>
  <c r="G14" s="1"/>
  <c r="H14" s="1"/>
  <c r="I14" s="1"/>
  <c r="J14" s="1"/>
  <c r="K14" s="1"/>
  <c r="L14" s="1"/>
  <c r="M14" s="1"/>
  <c r="N14" s="1"/>
  <c r="O14" s="1"/>
  <c r="P14" s="1"/>
  <c r="L9"/>
  <c r="A6"/>
  <c r="A5"/>
  <c r="A4"/>
  <c r="M77" i="50"/>
  <c r="J24" i="54"/>
  <c r="J23"/>
  <c r="J22"/>
  <c r="J21"/>
  <c r="J20"/>
  <c r="O20"/>
  <c r="J19"/>
  <c r="O19"/>
  <c r="J18"/>
  <c r="O18"/>
  <c r="J17"/>
  <c r="O17"/>
  <c r="J16"/>
  <c r="O16"/>
  <c r="J15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6"/>
  <c r="A5"/>
  <c r="A4"/>
  <c r="C77" i="50"/>
  <c r="J70"/>
  <c r="O70"/>
  <c r="J69"/>
  <c r="O69"/>
  <c r="J28"/>
  <c r="O28"/>
  <c r="J27"/>
  <c r="O27"/>
  <c r="J26"/>
  <c r="O26"/>
  <c r="J25"/>
  <c r="O25"/>
  <c r="J24"/>
  <c r="O24"/>
  <c r="O23"/>
  <c r="J23"/>
  <c r="J22"/>
  <c r="O22"/>
  <c r="J19"/>
  <c r="J18"/>
  <c r="J17"/>
  <c r="J16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6"/>
  <c r="A5"/>
  <c r="A4"/>
  <c r="M43" i="42"/>
  <c r="C43"/>
  <c r="O25"/>
  <c r="O30"/>
  <c r="J30"/>
  <c r="O29"/>
  <c r="J29"/>
  <c r="O28"/>
  <c r="J28"/>
  <c r="O27"/>
  <c r="J27"/>
  <c r="O26"/>
  <c r="J26"/>
  <c r="J25"/>
  <c r="O24"/>
  <c r="J24"/>
  <c r="O23"/>
  <c r="J23"/>
  <c r="O22"/>
  <c r="J22"/>
  <c r="O21"/>
  <c r="J21"/>
  <c r="O20"/>
  <c r="J20"/>
  <c r="O19"/>
  <c r="J19"/>
  <c r="O18"/>
  <c r="J18"/>
  <c r="O17"/>
  <c r="J17"/>
  <c r="K37"/>
  <c r="H21" i="20" s="1"/>
  <c r="J16" i="42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7"/>
  <c r="A6"/>
  <c r="A5"/>
  <c r="A4"/>
  <c r="J44" i="36"/>
  <c r="O44"/>
  <c r="J43"/>
  <c r="O41"/>
  <c r="J41"/>
  <c r="O40"/>
  <c r="J40"/>
  <c r="O38"/>
  <c r="J38"/>
  <c r="J37"/>
  <c r="J36"/>
  <c r="J35"/>
  <c r="J33"/>
  <c r="J32"/>
  <c r="J31"/>
  <c r="J30"/>
  <c r="J29"/>
  <c r="J28"/>
  <c r="O30"/>
  <c r="O27"/>
  <c r="J27"/>
  <c r="J26"/>
  <c r="O26"/>
  <c r="J25"/>
  <c r="O25"/>
  <c r="J24"/>
  <c r="J23"/>
  <c r="J22"/>
  <c r="O23"/>
  <c r="J20"/>
  <c r="J17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6"/>
  <c r="A5"/>
  <c r="A4"/>
  <c r="M90" i="52"/>
  <c r="C90"/>
  <c r="J83"/>
  <c r="O82"/>
  <c r="J82"/>
  <c r="O81"/>
  <c r="J81"/>
  <c r="J80"/>
  <c r="O80"/>
  <c r="J79"/>
  <c r="O79"/>
  <c r="J78"/>
  <c r="O78"/>
  <c r="J77"/>
  <c r="O77"/>
  <c r="J76"/>
  <c r="J75"/>
  <c r="J74"/>
  <c r="J73"/>
  <c r="J72"/>
  <c r="J71"/>
  <c r="O71"/>
  <c r="J70"/>
  <c r="O70"/>
  <c r="J69"/>
  <c r="O69"/>
  <c r="J68"/>
  <c r="O68"/>
  <c r="J67"/>
  <c r="O66"/>
  <c r="J65"/>
  <c r="J64"/>
  <c r="J62"/>
  <c r="J61"/>
  <c r="O61"/>
  <c r="J60"/>
  <c r="J59"/>
  <c r="O58"/>
  <c r="J58"/>
  <c r="O57"/>
  <c r="J57"/>
  <c r="O56"/>
  <c r="J56"/>
  <c r="J54"/>
  <c r="O54"/>
  <c r="J53"/>
  <c r="O53"/>
  <c r="J52"/>
  <c r="O52"/>
  <c r="O51"/>
  <c r="J50"/>
  <c r="J49"/>
  <c r="J48"/>
  <c r="O50"/>
  <c r="J47"/>
  <c r="O46"/>
  <c r="J46"/>
  <c r="J45"/>
  <c r="O44"/>
  <c r="J44"/>
  <c r="J43"/>
  <c r="J42"/>
  <c r="J41"/>
  <c r="O40"/>
  <c r="J40"/>
  <c r="O39"/>
  <c r="J39"/>
  <c r="J38"/>
  <c r="O38"/>
  <c r="J37"/>
  <c r="O37"/>
  <c r="J36"/>
  <c r="O36"/>
  <c r="O35"/>
  <c r="J33"/>
  <c r="O32"/>
  <c r="J31"/>
  <c r="O31"/>
  <c r="J30"/>
  <c r="O29"/>
  <c r="J29"/>
  <c r="O28"/>
  <c r="J28"/>
  <c r="O27"/>
  <c r="J26"/>
  <c r="J25"/>
  <c r="O24"/>
  <c r="J24"/>
  <c r="O23"/>
  <c r="J23"/>
  <c r="J21"/>
  <c r="J20"/>
  <c r="O20"/>
  <c r="J19"/>
  <c r="J18"/>
  <c r="O17"/>
  <c r="J16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6"/>
  <c r="A5"/>
  <c r="A4"/>
  <c r="M49" i="53"/>
  <c r="C49"/>
  <c r="O42"/>
  <c r="J42"/>
  <c r="J41"/>
  <c r="J39"/>
  <c r="J38"/>
  <c r="O39"/>
  <c r="J36"/>
  <c r="O35"/>
  <c r="J35"/>
  <c r="J34"/>
  <c r="O33"/>
  <c r="J33"/>
  <c r="J32"/>
  <c r="O32"/>
  <c r="J31"/>
  <c r="O31"/>
  <c r="J29"/>
  <c r="J28"/>
  <c r="J27"/>
  <c r="O27"/>
  <c r="J26"/>
  <c r="O26"/>
  <c r="J25"/>
  <c r="O25"/>
  <c r="J24"/>
  <c r="O24"/>
  <c r="J22"/>
  <c r="J21"/>
  <c r="O21"/>
  <c r="J20"/>
  <c r="O20"/>
  <c r="J19"/>
  <c r="O19"/>
  <c r="J17"/>
  <c r="O17"/>
  <c r="J16"/>
  <c r="C14"/>
  <c r="D14" s="1"/>
  <c r="E14" s="1"/>
  <c r="F14" s="1"/>
  <c r="G14" s="1"/>
  <c r="H14" s="1"/>
  <c r="I14" s="1"/>
  <c r="J14" s="1"/>
  <c r="K14" s="1"/>
  <c r="L14" s="1"/>
  <c r="M14" s="1"/>
  <c r="N14" s="1"/>
  <c r="O14" s="1"/>
  <c r="K9"/>
  <c r="A6"/>
  <c r="A5" i="38"/>
  <c r="A5" i="53" s="1"/>
  <c r="A4" i="38"/>
  <c r="A4" i="53" s="1"/>
  <c r="M169" i="38"/>
  <c r="O18"/>
  <c r="O19"/>
  <c r="O23"/>
  <c r="O161"/>
  <c r="O20"/>
  <c r="O21"/>
  <c r="J162"/>
  <c r="J161"/>
  <c r="J27"/>
  <c r="O27"/>
  <c r="J25"/>
  <c r="J24"/>
  <c r="J23"/>
  <c r="J22"/>
  <c r="J21"/>
  <c r="J20"/>
  <c r="J19"/>
  <c r="J18"/>
  <c r="J15"/>
  <c r="E13"/>
  <c r="F13" s="1"/>
  <c r="G13" s="1"/>
  <c r="H13" s="1"/>
  <c r="I13" s="1"/>
  <c r="J13" s="1"/>
  <c r="K13" s="1"/>
  <c r="L13" s="1"/>
  <c r="M13" s="1"/>
  <c r="N13" s="1"/>
  <c r="O13" s="1"/>
  <c r="K8"/>
  <c r="A20" i="20"/>
  <c r="A21"/>
  <c r="P84" i="47" l="1"/>
  <c r="P21"/>
  <c r="P25"/>
  <c r="P30"/>
  <c r="P18"/>
  <c r="P22"/>
  <c r="P26"/>
  <c r="P31"/>
  <c r="P19"/>
  <c r="P23"/>
  <c r="P27"/>
  <c r="P32"/>
  <c r="P34"/>
  <c r="P38"/>
  <c r="P39"/>
  <c r="P42"/>
  <c r="P43"/>
  <c r="P46"/>
  <c r="P47"/>
  <c r="P50"/>
  <c r="P51"/>
  <c r="P54"/>
  <c r="P55"/>
  <c r="P58"/>
  <c r="P59"/>
  <c r="P16"/>
  <c r="P35"/>
  <c r="K34"/>
  <c r="P36"/>
  <c r="K38"/>
  <c r="P40"/>
  <c r="K42"/>
  <c r="P44"/>
  <c r="K46"/>
  <c r="P48"/>
  <c r="K50"/>
  <c r="P52"/>
  <c r="K54"/>
  <c r="P56"/>
  <c r="K58"/>
  <c r="P60"/>
  <c r="L89"/>
  <c r="H25" i="20" s="1"/>
  <c r="P64" i="47"/>
  <c r="K16"/>
  <c r="P17"/>
  <c r="K18"/>
  <c r="P20"/>
  <c r="K22"/>
  <c r="P24"/>
  <c r="K26"/>
  <c r="P28"/>
  <c r="K31"/>
  <c r="P33"/>
  <c r="K35"/>
  <c r="P37"/>
  <c r="K39"/>
  <c r="P41"/>
  <c r="K43"/>
  <c r="P45"/>
  <c r="K47"/>
  <c r="P49"/>
  <c r="K51"/>
  <c r="P53"/>
  <c r="K55"/>
  <c r="P57"/>
  <c r="K59"/>
  <c r="P61"/>
  <c r="O89"/>
  <c r="O91" s="1"/>
  <c r="G25" i="20" s="1"/>
  <c r="N89" i="47"/>
  <c r="N91" s="1"/>
  <c r="F25" i="20" s="1"/>
  <c r="K62" i="47"/>
  <c r="K85"/>
  <c r="P85"/>
  <c r="P62"/>
  <c r="O15" i="54"/>
  <c r="O22"/>
  <c r="N60"/>
  <c r="O23"/>
  <c r="O19" i="50"/>
  <c r="M37" i="42"/>
  <c r="O38" s="1"/>
  <c r="N37"/>
  <c r="N39" s="1"/>
  <c r="G21" i="20" s="1"/>
  <c r="L37" i="42"/>
  <c r="L39" s="1"/>
  <c r="E21" i="20" s="1"/>
  <c r="J42" i="36"/>
  <c r="O17"/>
  <c r="O39"/>
  <c r="O19"/>
  <c r="J16"/>
  <c r="J19"/>
  <c r="J39"/>
  <c r="O22"/>
  <c r="O35"/>
  <c r="O42"/>
  <c r="O18"/>
  <c r="J18"/>
  <c r="J21"/>
  <c r="O24"/>
  <c r="J34"/>
  <c r="O43"/>
  <c r="O16"/>
  <c r="O29"/>
  <c r="O83" i="52"/>
  <c r="O73"/>
  <c r="O18"/>
  <c r="O22"/>
  <c r="J22"/>
  <c r="O25"/>
  <c r="J27"/>
  <c r="O33"/>
  <c r="J55"/>
  <c r="O75"/>
  <c r="O55"/>
  <c r="O60"/>
  <c r="J17"/>
  <c r="O30"/>
  <c r="J32"/>
  <c r="J35"/>
  <c r="J51"/>
  <c r="O72"/>
  <c r="O47"/>
  <c r="O19"/>
  <c r="O64"/>
  <c r="O21"/>
  <c r="O26"/>
  <c r="O41"/>
  <c r="O48"/>
  <c r="O65"/>
  <c r="O67"/>
  <c r="O76"/>
  <c r="K84"/>
  <c r="H19" i="20" s="1"/>
  <c r="O42" i="52"/>
  <c r="O43"/>
  <c r="O49"/>
  <c r="O40" i="53"/>
  <c r="O28"/>
  <c r="J40"/>
  <c r="N43"/>
  <c r="N45" s="1"/>
  <c r="O29"/>
  <c r="O41"/>
  <c r="O16"/>
  <c r="O98" i="38"/>
  <c r="O24"/>
  <c r="D56"/>
  <c r="O56" s="1"/>
  <c r="D57"/>
  <c r="D69"/>
  <c r="D70"/>
  <c r="O68"/>
  <c r="O26"/>
  <c r="O49"/>
  <c r="O53"/>
  <c r="O99"/>
  <c r="O162"/>
  <c r="O25"/>
  <c r="O15"/>
  <c r="O22"/>
  <c r="J26"/>
  <c r="O30" i="53"/>
  <c r="O18"/>
  <c r="O23"/>
  <c r="J18"/>
  <c r="J23"/>
  <c r="J30"/>
  <c r="O34"/>
  <c r="J37"/>
  <c r="O36"/>
  <c r="K43"/>
  <c r="H18" i="20" s="1"/>
  <c r="O38" i="53"/>
  <c r="O22"/>
  <c r="M89" i="47" l="1"/>
  <c r="M91" s="1"/>
  <c r="E25" i="20" s="1"/>
  <c r="P90" i="47"/>
  <c r="P63"/>
  <c r="P89" s="1"/>
  <c r="L60" i="54"/>
  <c r="O21"/>
  <c r="O24"/>
  <c r="O16" i="50"/>
  <c r="M39" i="42"/>
  <c r="F21" i="20" s="1"/>
  <c r="O16" i="42"/>
  <c r="O37" s="1"/>
  <c r="O39" s="1"/>
  <c r="O34" i="36"/>
  <c r="O28"/>
  <c r="O20"/>
  <c r="O21"/>
  <c r="O33"/>
  <c r="M82"/>
  <c r="N82"/>
  <c r="N84" s="1"/>
  <c r="O37"/>
  <c r="O74" i="52"/>
  <c r="O45"/>
  <c r="O59"/>
  <c r="O34"/>
  <c r="M84"/>
  <c r="N84"/>
  <c r="N86" s="1"/>
  <c r="G19" i="20" s="1"/>
  <c r="O62" i="52"/>
  <c r="L84"/>
  <c r="L86" s="1"/>
  <c r="E19" i="20" s="1"/>
  <c r="O16" i="52"/>
  <c r="O84" s="1"/>
  <c r="O37" i="53"/>
  <c r="O43" s="1"/>
  <c r="G18" i="20"/>
  <c r="M43" i="53"/>
  <c r="L43"/>
  <c r="L45" s="1"/>
  <c r="E18" i="20" s="1"/>
  <c r="O84" i="38"/>
  <c r="O70"/>
  <c r="D71"/>
  <c r="O57"/>
  <c r="D58"/>
  <c r="O58" s="1"/>
  <c r="O55"/>
  <c r="P91" i="47" l="1"/>
  <c r="D25" i="20" s="1"/>
  <c r="O60" i="54"/>
  <c r="D23" i="20" s="1"/>
  <c r="M71" i="50"/>
  <c r="K71"/>
  <c r="H22" i="20" s="1"/>
  <c r="L71" i="50"/>
  <c r="O17"/>
  <c r="D21" i="20"/>
  <c r="M8" i="42"/>
  <c r="O36" i="36"/>
  <c r="M84"/>
  <c r="F20" i="20" s="1"/>
  <c r="O83" i="36"/>
  <c r="K82"/>
  <c r="L82"/>
  <c r="L84" s="1"/>
  <c r="O32"/>
  <c r="O31"/>
  <c r="M86" i="52"/>
  <c r="F19" i="20" s="1"/>
  <c r="O85" i="52"/>
  <c r="O86" s="1"/>
  <c r="O44" i="53"/>
  <c r="O45" s="1"/>
  <c r="M45"/>
  <c r="F18" i="20" s="1"/>
  <c r="K163" i="38"/>
  <c r="H17" i="20" s="1"/>
  <c r="N163" i="38"/>
  <c r="N165" s="1"/>
  <c r="G17" i="20" s="1"/>
  <c r="L163" i="38"/>
  <c r="L165" s="1"/>
  <c r="E17" i="20" s="1"/>
  <c r="M163" i="38"/>
  <c r="O69"/>
  <c r="N8" i="47" l="1"/>
  <c r="M8" i="54"/>
  <c r="O72" i="50"/>
  <c r="M73"/>
  <c r="F22" i="20" s="1"/>
  <c r="O18" i="50"/>
  <c r="O71" s="1"/>
  <c r="N71"/>
  <c r="L73"/>
  <c r="O82" i="36"/>
  <c r="O84" s="1"/>
  <c r="M8" i="52"/>
  <c r="D19" i="20"/>
  <c r="D18"/>
  <c r="M8" i="53"/>
  <c r="M165" i="38"/>
  <c r="F17" i="20" s="1"/>
  <c r="O164" i="38"/>
  <c r="O71"/>
  <c r="O163" s="1"/>
  <c r="H20" i="20" l="1"/>
  <c r="H26" s="1"/>
  <c r="F11" s="1"/>
  <c r="D20"/>
  <c r="F26"/>
  <c r="E26"/>
  <c r="C64" i="54"/>
  <c r="N73" i="50"/>
  <c r="G26" i="20"/>
  <c r="O73" i="50"/>
  <c r="O165" i="38"/>
  <c r="D22" i="20" l="1"/>
  <c r="M8" i="50"/>
  <c r="M8" i="36"/>
  <c r="M7" i="38"/>
  <c r="D17" i="20"/>
  <c r="D26" l="1"/>
  <c r="D31" s="1"/>
  <c r="F10" s="1"/>
</calcChain>
</file>

<file path=xl/sharedStrings.xml><?xml version="1.0" encoding="utf-8"?>
<sst xmlns="http://schemas.openxmlformats.org/spreadsheetml/2006/main" count="1598" uniqueCount="614">
  <si>
    <t>Objekta nosaukums</t>
  </si>
  <si>
    <t xml:space="preserve"> </t>
  </si>
  <si>
    <t xml:space="preserve"> Par kopējo summu, </t>
  </si>
  <si>
    <t>Nr.                        p.k.</t>
  </si>
  <si>
    <t>Kods, tāmes Nr.</t>
  </si>
  <si>
    <t>Darbu veids</t>
  </si>
  <si>
    <t>Tai skaitā</t>
  </si>
  <si>
    <t xml:space="preserve">Darb-ietilpība (c/h)  </t>
  </si>
  <si>
    <t>Kopā:</t>
  </si>
  <si>
    <t>t.sk.darba aizsardzība</t>
  </si>
  <si>
    <t>Darba nosaukums</t>
  </si>
  <si>
    <t>Vienības izmaksas</t>
  </si>
  <si>
    <t>Kopā uz visu apjomu</t>
  </si>
  <si>
    <t>k-ts</t>
  </si>
  <si>
    <t>1-1</t>
  </si>
  <si>
    <t>Nr. p. k.</t>
  </si>
  <si>
    <t>Mērvienība</t>
  </si>
  <si>
    <t>Daudzums</t>
  </si>
  <si>
    <t>Materiāli bez PVN</t>
  </si>
  <si>
    <t>Darbs bez soc.nod.</t>
  </si>
  <si>
    <t>Mehānismi bez PVN</t>
  </si>
  <si>
    <t>laika norma, c/h</t>
  </si>
  <si>
    <t>darbietilp., c/h</t>
  </si>
  <si>
    <t>KOPĀ:</t>
  </si>
  <si>
    <t>Pārbaudīja:</t>
  </si>
  <si>
    <t xml:space="preserve">  (paraksts un tā atšifrējums, datums)</t>
  </si>
  <si>
    <t>Lokālā tāme Nr. 1-1</t>
  </si>
  <si>
    <t xml:space="preserve"> Kopējā darbietilpība, c/h:</t>
  </si>
  <si>
    <t>kg</t>
  </si>
  <si>
    <t>m</t>
  </si>
  <si>
    <t xml:space="preserve">Sastādīja: </t>
  </si>
  <si>
    <t>(vārds, uzvārds, paraksts un datums)</t>
  </si>
  <si>
    <t>Kopā bez PVN 21%</t>
  </si>
  <si>
    <t>1</t>
  </si>
  <si>
    <t>darba samaksas likme, EUR/h</t>
  </si>
  <si>
    <t>darba alga, EUR</t>
  </si>
  <si>
    <t>materiālu cena, EUR</t>
  </si>
  <si>
    <t>mehānismi, EUR</t>
  </si>
  <si>
    <t>kopā, EUR</t>
  </si>
  <si>
    <t>summa, EUR</t>
  </si>
  <si>
    <t>Tāmes izmaksas, EUR</t>
  </si>
  <si>
    <t>Palīgmateriāli</t>
  </si>
  <si>
    <t>Tiešās izmaksas kopā, EUR:</t>
  </si>
  <si>
    <t>Lokālā tāme Nr. 1-2</t>
  </si>
  <si>
    <t>Lokālā tāme Nr. 1-4</t>
  </si>
  <si>
    <t>1-2</t>
  </si>
  <si>
    <t>1-3</t>
  </si>
  <si>
    <t>1-4</t>
  </si>
  <si>
    <t>1-5</t>
  </si>
  <si>
    <t>Tāmes izmaksas (EUR)</t>
  </si>
  <si>
    <t>darba alga (EUR)</t>
  </si>
  <si>
    <t>materiāli (EUR)</t>
  </si>
  <si>
    <t xml:space="preserve">mehā-nismi (EUR)   </t>
  </si>
  <si>
    <t>1.Vispārējie būvdarbi</t>
  </si>
  <si>
    <t>2.speciālie būvdarbi</t>
  </si>
  <si>
    <t>Lokālā tāme Nr. 1-5</t>
  </si>
  <si>
    <t>2-1</t>
  </si>
  <si>
    <t>Lokālā tāme Nr. 2-1</t>
  </si>
  <si>
    <t>gab.</t>
  </si>
  <si>
    <t>m2</t>
  </si>
  <si>
    <t>m3</t>
  </si>
  <si>
    <t>gab</t>
  </si>
  <si>
    <t>Lokālā tāme Nr. 1-6</t>
  </si>
  <si>
    <t>l</t>
  </si>
  <si>
    <t>1-6</t>
  </si>
  <si>
    <t>Skrūves</t>
  </si>
  <si>
    <t xml:space="preserve">Objekta nosaukums: Energoefektivitātes paaugstināšanas projekts dzīvojamai mājai </t>
  </si>
  <si>
    <t>gb</t>
  </si>
  <si>
    <t>Lokālā tāme Nr. 1-7</t>
  </si>
  <si>
    <t>palīgmateriāli</t>
  </si>
  <si>
    <t>Būves nosaukums:  Daudzdzīvokļu ēka</t>
  </si>
  <si>
    <t>Lokālā tāme Nr. 1-3</t>
  </si>
  <si>
    <t>Tāme sastādīta: 2017. gada .........</t>
  </si>
  <si>
    <t>Būvniecības koptāme</t>
  </si>
  <si>
    <t>Pasūtītājs:</t>
  </si>
  <si>
    <t>Nosaukums</t>
  </si>
  <si>
    <t>Reģistrācijas numurs</t>
  </si>
  <si>
    <t>Juridiskā adrese</t>
  </si>
  <si>
    <t>Būvniecīgas līguma Nr.:</t>
  </si>
  <si>
    <t>Numurs</t>
  </si>
  <si>
    <t>Izpildītājs:</t>
  </si>
  <si>
    <t>Objekts:</t>
  </si>
  <si>
    <t>Līguma summa</t>
  </si>
  <si>
    <t>Objekta adrese:</t>
  </si>
  <si>
    <t>iela, mājas Nr. vai nosaukums, pasrta indekss</t>
  </si>
  <si>
    <t>Pilsēta/pagasts</t>
  </si>
  <si>
    <t>Novads/Republikas nozīmes pilsēta</t>
  </si>
  <si>
    <t xml:space="preserve"> Tāme sastādīta: ___________________</t>
  </si>
  <si>
    <t>Nr.p.k.</t>
  </si>
  <si>
    <t>Objekta izmaksas (EUR)</t>
  </si>
  <si>
    <t>Objekta  izmaksas</t>
  </si>
  <si>
    <t>PVN ( 21%):</t>
  </si>
  <si>
    <t>Pavisam būvniecības izmaksas:</t>
  </si>
  <si>
    <t>Izpildītāja pārstāvis:</t>
  </si>
  <si>
    <t>Vārds, Uzvārds</t>
  </si>
  <si>
    <t>Amats</t>
  </si>
  <si>
    <t>Datums</t>
  </si>
  <si>
    <t>Ķekava</t>
  </si>
  <si>
    <t>Ķekavas novads</t>
  </si>
  <si>
    <t xml:space="preserve">SIA  "Ķekavas nami" </t>
  </si>
  <si>
    <t>Rāmavas iela 17, Rāmava, Ķekavas novads</t>
  </si>
  <si>
    <t xml:space="preserve">Virsizdevumi % </t>
  </si>
  <si>
    <t xml:space="preserve">Peļņa % </t>
  </si>
  <si>
    <t>Darba devēja sociālais nodoklis %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</si>
  <si>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                                                                                            Līguma Nr.DME0000127</t>
  </si>
  <si>
    <t>Rīgas iela 36, k-4</t>
  </si>
  <si>
    <t>Objekta adrese:  Rīgas iela 36, k-4, Ķekava, Ķekavas pag., Ķekavas nov., LV-2123, KAD.NR.80700081283</t>
  </si>
  <si>
    <t>Ēkas fasāžu siltināšana</t>
  </si>
  <si>
    <t>Lodžiju apdare</t>
  </si>
  <si>
    <t>Ēkas cokola rekonstrukcija</t>
  </si>
  <si>
    <t>Ēkas jumta rekonstrukcija</t>
  </si>
  <si>
    <t>Ēkas pagraba siltināšana</t>
  </si>
  <si>
    <t>Ēkas logi, durvis un lūkas</t>
  </si>
  <si>
    <t>Dažādi darbi</t>
  </si>
  <si>
    <t xml:space="preserve"> Kopsavilkuma aprēķins pa darbu veidiem  </t>
  </si>
  <si>
    <r>
      <t xml:space="preserve">Būvlaukumu aprīkošana  </t>
    </r>
    <r>
      <rPr>
        <u/>
        <sz val="11"/>
        <rFont val="Arial Narrow"/>
        <family val="2"/>
        <charset val="186"/>
      </rPr>
      <t>(skat. DOP-01,02)</t>
    </r>
  </si>
  <si>
    <t>Būvlaukumu aprīkošana atbilstoši LBN prasībām (darba drošībai), t.s. būvgružu savākšana un utilizācija</t>
  </si>
  <si>
    <t>Fasādes sienas apdare</t>
  </si>
  <si>
    <t>Sagatavošanas darbi</t>
  </si>
  <si>
    <t>Plēves stiprināšana logu un durvju nosegšanai</t>
  </si>
  <si>
    <t>Polietilēna plēve ar stiprinājumiem</t>
  </si>
  <si>
    <t xml:space="preserve">Inventārās sastatnes, tīklu montāža un demontāža fasādes apdares darbu veikšanai </t>
  </si>
  <si>
    <t>Sienas virsmas sagatavošana un attīrīšana</t>
  </si>
  <si>
    <t>Sienas virsmas remonts, plaisu hermetizēšana, paneļu savienojumu vietas ar ķieģeļu mūri aizpildīšana ar elastīgu mastiku, ķieģeļu mūra bojāto vietu labošana</t>
  </si>
  <si>
    <t>Stikla bloku sienu demontāža</t>
  </si>
  <si>
    <t>Ieejas lieveņa jumta seguma demontāža un izvešana utilizācijai</t>
  </si>
  <si>
    <t>Esošo skārda palodžu demontāža</t>
  </si>
  <si>
    <t>Logu starpaiļu apšuvumu un siltinājumu demontāža</t>
  </si>
  <si>
    <t>Ieejas lieveņu demontāža (asīs 1-10)</t>
  </si>
  <si>
    <t>Esošo betona izlīdzinošo kārtu demontāža lieveņiem (asīs 10-1)</t>
  </si>
  <si>
    <t>Ieejas lieveņa jumta plātnes attīrīšana, sagatavošana</t>
  </si>
  <si>
    <t>Lieveņu margu demontāža</t>
  </si>
  <si>
    <t>Durvju aiļu samazināšana</t>
  </si>
  <si>
    <t>Saliekamo keramzītbetona pārsedžu montāža /jaunās ailes/</t>
  </si>
  <si>
    <t>FIBO sienu cementa javas apmetuma izveide 20mm biezumā (iekšpusē)</t>
  </si>
  <si>
    <t>Sienu apmetuma no iekšpuses gruntēšana, špaktelēšana, slīpēšana un krāsošana</t>
  </si>
  <si>
    <t>Fasādes logu starpaiļu siltinājums (skat. AR - 14)</t>
  </si>
  <si>
    <t>Koka karkasa remonts un noblīvēšana ar montāžas putām starp logiem</t>
  </si>
  <si>
    <t>Tvaika izolācijas ieklāšana</t>
  </si>
  <si>
    <t>tvaika izolācija 200 mikroni, UV izturīga 0,2mm</t>
  </si>
  <si>
    <t>līmlenta</t>
  </si>
  <si>
    <t>Logu starpaiļu siltināšana ar akmens vates plāksnēm Paroc Linio 10 100 mm biezumā, (λ ≤ 0,036 W/(m*K), stiprinot ar dībeļiem (precizēt uz vietas)</t>
  </si>
  <si>
    <t>Fasādes siltumizolācija Paroc Linio 10, b=100mm (vai ekvivalents)</t>
  </si>
  <si>
    <t>Logu starpaiļu apšūšana ar  OSB 12 mm biezumā un virsmu apstrādāšana ar betonkontaktu</t>
  </si>
  <si>
    <t>betokontakt</t>
  </si>
  <si>
    <t xml:space="preserve">OSB 3 mitrunizturīga kokšķiedras loksnes 12 mm </t>
  </si>
  <si>
    <t>skrūves</t>
  </si>
  <si>
    <t>Fasādes siltumizolācija Paroc Linio 10, b=200mm (vai ekvivalents)</t>
  </si>
  <si>
    <r>
      <t xml:space="preserve">Logu starpaiļu sienu </t>
    </r>
    <r>
      <rPr>
        <sz val="10"/>
        <rFont val="Arial Narrow"/>
        <family val="2"/>
        <charset val="186"/>
      </rPr>
      <t xml:space="preserve">armēšana ar stiklašķiedras sietu </t>
    </r>
  </si>
  <si>
    <t>līmjava sieta pielīmēšanai Sakret BAK (vai analogs)</t>
  </si>
  <si>
    <t>Siets stikla šķiedras siets Sakret  stiklašķiedras armēšanas siets 160g, 1.šķira (1363-160)</t>
  </si>
  <si>
    <t>Logu starpaiļu sienu apdare ar masā tonētu dekoratīvo apmetumu uz silikona bāzes, ieskaitot pamatnes gruntēšanu atbilstoši krāsas piegādātāja prasībām (skat. AR- 5, 6)</t>
  </si>
  <si>
    <t>apmetuma tonēšana (skat. Krāsu  pasē)</t>
  </si>
  <si>
    <t>Fasādes siltinājums (S1, S1*)(skat. AR-2, 3, 4, 12, 13)</t>
  </si>
  <si>
    <t>Fasādes sienas siltināšana, līmējot akmens vates plāksnes 200mm biezumā ar līmjavu, stiprinot ar dībeļiem (λ ≤ 0,036 W/(m*K),</t>
  </si>
  <si>
    <r>
      <t xml:space="preserve">Sienu </t>
    </r>
    <r>
      <rPr>
        <b/>
        <sz val="10"/>
        <rFont val="Arial Narrow"/>
        <family val="2"/>
        <charset val="186"/>
      </rPr>
      <t>S1, S1*</t>
    </r>
    <r>
      <rPr>
        <sz val="10"/>
        <rFont val="Arial Narrow"/>
        <family val="2"/>
        <charset val="186"/>
      </rPr>
      <t xml:space="preserve">  armēšana ar stiklašķiedras sietu </t>
    </r>
  </si>
  <si>
    <r>
      <t xml:space="preserve">Sienu </t>
    </r>
    <r>
      <rPr>
        <b/>
        <sz val="10"/>
        <rFont val="Arial Narrow"/>
        <family val="2"/>
        <charset val="186"/>
      </rPr>
      <t>S1, S1*</t>
    </r>
    <r>
      <rPr>
        <sz val="10"/>
        <rFont val="Arial Narrow"/>
        <family val="2"/>
        <charset val="186"/>
      </rPr>
      <t xml:space="preserve">  apdare ar masā tonētu dekoratīvo apmetumu uz silikona bāzes, ieskaitot pamatnes gruntēšanu atbilstoši krāsas piegādātāja prasībām (skat. AR -  5, 6)</t>
    </r>
  </si>
  <si>
    <t>Lodžiju atdalošo sienu S2, S2* siltināšana līmējot akmens vates  plāksnes 50mm biezumā ar līmjavu, stiprinot ar dībeļiem  (skat. Mezglu 5, AR-12)</t>
  </si>
  <si>
    <r>
      <t xml:space="preserve">Fasādes sienas </t>
    </r>
    <r>
      <rPr>
        <b/>
        <sz val="10"/>
        <rFont val="Arial Narrow"/>
        <family val="2"/>
        <charset val="186"/>
      </rPr>
      <t>S2, S2*</t>
    </r>
    <r>
      <rPr>
        <sz val="10"/>
        <rFont val="Arial Narrow"/>
        <family val="2"/>
        <charset val="186"/>
      </rPr>
      <t xml:space="preserve"> siltināšana, līmējot akmens vates plāksnes 50mm biezumā  (λ ≤ 0,036 W/(m*K) ar līmjavu, stiprinot ar dībeļiem </t>
    </r>
  </si>
  <si>
    <r>
      <t xml:space="preserve">Sienu </t>
    </r>
    <r>
      <rPr>
        <b/>
        <sz val="10"/>
        <rFont val="Arial Narrow"/>
        <family val="2"/>
        <charset val="186"/>
      </rPr>
      <t>S2, S2*</t>
    </r>
    <r>
      <rPr>
        <sz val="10"/>
        <rFont val="Arial Narrow"/>
        <family val="2"/>
        <charset val="186"/>
      </rPr>
      <t xml:space="preserve"> armēšana ar stiklašķiedras sietu </t>
    </r>
  </si>
  <si>
    <r>
      <t xml:space="preserve">Sienu </t>
    </r>
    <r>
      <rPr>
        <b/>
        <sz val="10"/>
        <rFont val="Arial Narrow"/>
        <family val="2"/>
        <charset val="186"/>
      </rPr>
      <t>S2, S2*</t>
    </r>
    <r>
      <rPr>
        <sz val="10"/>
        <rFont val="Arial Narrow"/>
        <family val="2"/>
        <charset val="186"/>
      </rPr>
      <t xml:space="preserve"> apdare ar masā tonētu dekoratīvo apmetumu uz silikona bāzes, ieskaitot pamatnes gruntēšanu atbilstoši krāsas piegādātāja prasībām (skat. AR -  5, 6)</t>
    </r>
  </si>
  <si>
    <t>Logu aiļu siltinājums ( S3, S3* ) (skat. AR - 15, 16)</t>
  </si>
  <si>
    <r>
      <t xml:space="preserve">Ārsienas logu aiļu </t>
    </r>
    <r>
      <rPr>
        <b/>
        <sz val="10"/>
        <rFont val="Arial Narrow"/>
        <family val="2"/>
        <charset val="186"/>
      </rPr>
      <t xml:space="preserve"> S3, S3*</t>
    </r>
    <r>
      <rPr>
        <sz val="10"/>
        <rFont val="Arial Narrow"/>
        <family val="2"/>
        <charset val="186"/>
      </rPr>
      <t xml:space="preserve"> siltināšana līmējot akmens vates plāksnes 20...50mm biezumā (atkarībā no situācijas) (λ&lt;=0,037 W/(m*K))</t>
    </r>
  </si>
  <si>
    <t>Līme hidroizolācijas lentas pastiprināšanai</t>
  </si>
  <si>
    <t>Hidroizolācijas lente pa logu perimetru</t>
  </si>
  <si>
    <r>
      <t xml:space="preserve">Ārsienas logu aiļu siltinājuma </t>
    </r>
    <r>
      <rPr>
        <b/>
        <sz val="10"/>
        <rFont val="Arial Narrow"/>
        <family val="2"/>
        <charset val="186"/>
      </rPr>
      <t>S3, S3*</t>
    </r>
    <r>
      <rPr>
        <sz val="10"/>
        <rFont val="Arial Narrow"/>
        <family val="2"/>
        <charset val="186"/>
      </rPr>
      <t xml:space="preserve"> armēšana ar stiklašķiedras sietu </t>
    </r>
  </si>
  <si>
    <r>
      <t xml:space="preserve">Fasādes logu ailu </t>
    </r>
    <r>
      <rPr>
        <b/>
        <sz val="10"/>
        <rFont val="Arial Narrow"/>
        <family val="2"/>
        <charset val="186"/>
      </rPr>
      <t>S3</t>
    </r>
    <r>
      <rPr>
        <sz val="10"/>
        <rFont val="Arial Narrow"/>
        <family val="2"/>
        <charset val="186"/>
      </rPr>
      <t xml:space="preserve"> apdare ar masā tonētu dekoratīvo apmetumu uz silikona bāzes, ieskaitot pamatnes gruntēšanu atbilstoši krāsas piegādātāja prasībām (skat. AR -  5, 6)</t>
    </r>
  </si>
  <si>
    <t>Fasādes stūru nostiprināšana ar zemapmetuma līstītēm ar sietu,  iestrādājot līmjavā</t>
  </si>
  <si>
    <t>stūra PVC zemapmetuma profila ar sietu montēšana (ekvivalents  Sakret MAT D/03.2)</t>
  </si>
  <si>
    <t>Logailas augšējās malas stūra PVC zemapmetuma profila ar lāseni un ar sietu montēšana  (ekvivalents  Sakret MAT D/29,2)</t>
  </si>
  <si>
    <t>Ārējās palodzes logiem (Rūpnieciski krāsots tērauda skārds, PE, MAT, krāsa RR23)</t>
  </si>
  <si>
    <t xml:space="preserve">Palodzes līstes MAT D/08 </t>
  </si>
  <si>
    <t>Līmjava sieta pielīmēšanai</t>
  </si>
  <si>
    <t>Poliuretāna līmes mastika</t>
  </si>
  <si>
    <t xml:space="preserve">Palīgmateriāli </t>
  </si>
  <si>
    <t>Ieejas lieveņu izbūves (asīs 1-10) (skat. AR -  2, 17)</t>
  </si>
  <si>
    <t>Grunts rakšana ar rokām</t>
  </si>
  <si>
    <t>Blietētas grunts pamats</t>
  </si>
  <si>
    <t>Šķembu sagatavošanas kārtas 100 mm biezumā izveide, ieskaitot blietēšanu</t>
  </si>
  <si>
    <t>Smilšu pamatnes 50mm biezumā ierīkošana zem aizsargapmales</t>
  </si>
  <si>
    <t>Betona lieveņu pamata konstrukciju  (biez. 150 mm) pa lieveņa kontūru  izbūve (veidņu uzstādīšana pa perimetru, armatūras sieta 150x150 d-5mm B500B x 2 uzstādīšana, betona b-20 ieliešana un slīpēšana, deformācijas šuvju izbūve)</t>
  </si>
  <si>
    <t>Lieveņu bruģēšana b=60 mm</t>
  </si>
  <si>
    <t>Pamatu aizbēršana ar smiltīm, blietējot pa kārtām</t>
  </si>
  <si>
    <t>Ieejas  mezglu  remonta darbi (asīs 10-1) (skat. AR -  2, 18)</t>
  </si>
  <si>
    <t>Esošās ieejas mezglu lieveņu pakāpienu un galu betona virsmas attīrīšana un remonts</t>
  </si>
  <si>
    <t>Atsegtā stiegrojuma tīrīšana ar smilšu strūklas aparātu</t>
  </si>
  <si>
    <t>Atsegtā stiegrojuma pretkorozijas apstrāde  (precizēt uz vietas)</t>
  </si>
  <si>
    <t>Ieejas kāpņu pakāpienu un laukumu gruntēšana un izlīdzināšana ar ārējo darbu remontjavu (precizēt autoruzraudzības kārtībā)</t>
  </si>
  <si>
    <t xml:space="preserve">Betona grīdu lieveņu laukumiem ierīkošana b=40 mm ar kritumu 1.5 %
 </t>
  </si>
  <si>
    <t>Hidroizolācijas auduma Kerdi ieklāšana (vai ekvivalents)</t>
  </si>
  <si>
    <t>Pieslēguma stūres hermetizēšana pie ārsienas</t>
  </si>
  <si>
    <t xml:space="preserve">Betona grīdu ierīkošana </t>
  </si>
  <si>
    <t>Krāsota cinkota tērauda margas konstrukciju montāža, t.sk.,visas montāžas detaļas cinkota  tērauda,  RR23  ( skat. lapā AR-16)</t>
  </si>
  <si>
    <t>Nosegskārda lāseņa montāža lieveņa malām</t>
  </si>
  <si>
    <t>Esošās ieejas mezglu lieveņu galu betona virsmas apmešana un krāsošana</t>
  </si>
  <si>
    <t>Metāla, karsti cinkotas sliedes stiprināšana pie kāpnēm</t>
  </si>
  <si>
    <t>Esošo pakāpienu malu metāla profilu apstrādāšana ar pretkorozijas sastāvu, krāsošana un uzstādīšana</t>
  </si>
  <si>
    <t>Ieejas lieveņu jumta atjaunošana (skat. Mezglu 6, AR-12)</t>
  </si>
  <si>
    <t xml:space="preserve">Atsegtā stiegrojuma pretkorozijas apstrāde </t>
  </si>
  <si>
    <t>Jumta betona virsmu remonts, virsmu izlīdzināšana</t>
  </si>
  <si>
    <t xml:space="preserve">Akmens vates siltinājums 180 mm biezumā ierīkošana,  (λ ≤ 0,036 W/(m*K), hermetizēšana salaiduma vietā ar sienu </t>
  </si>
  <si>
    <t xml:space="preserve">Jumta stūru noformēšana salaiduma vietās </t>
  </si>
  <si>
    <t>perimetra skārda profils ieejas lieveņu jumtam</t>
  </si>
  <si>
    <t>dībeļi</t>
  </si>
  <si>
    <t xml:space="preserve"> poliuretāna hermētiķis </t>
  </si>
  <si>
    <t>Jauna jumta polimēr-bitumena ruļļveida jumta seguma uzklāšana divās kārtās (armējums un tā svars: poliesters 160gr/m2), mezglu apstrādi veic ar gāzes degli</t>
  </si>
  <si>
    <t>jumta apakšklājs (svārs 3,5 kg/m2)</t>
  </si>
  <si>
    <t>jumta virsklājs ( svārs 4,5 kg/m2), pārklāts ar akmens smalci</t>
  </si>
  <si>
    <t>gāze</t>
  </si>
  <si>
    <t>Jumtu sānu nosegšana ar cinkotu skārdu</t>
  </si>
  <si>
    <t>sānu lāsenis (rūpnieciski krāsots skārds), PE, 0,45mm biez.krāsa RR23</t>
  </si>
  <si>
    <t>cinkots leņķis 100*100*100*1,5, s=300 mm</t>
  </si>
  <si>
    <t>stiprinājumi</t>
  </si>
  <si>
    <t>Nosergskārda lāseņu montēšana</t>
  </si>
  <si>
    <t xml:space="preserve"> rūpnieciski krāsota skārda nosegdetaļa, PE, 0,45mm biez., RR-23</t>
  </si>
  <si>
    <t>Griestu betona virsmu  apmešana ar stiklašķiedras sieta iestrādiapdare( krāsots dekoratīvais gludais apmetums tvaika cauraldīgs uz stiklašķiedras sieta - 5mm)</t>
  </si>
  <si>
    <t xml:space="preserve"> Dažādi darbi</t>
  </si>
  <si>
    <t>Ielu gaismekļu montāža atpakaļ</t>
  </si>
  <si>
    <t>Numura zīmju uzstādīšana atpakaļ</t>
  </si>
  <si>
    <t>Karoga kāta stiprinājuma atjaunošana</t>
  </si>
  <si>
    <t>kpl</t>
  </si>
  <si>
    <t>ēka</t>
  </si>
  <si>
    <t>gb.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</si>
  <si>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</si>
  <si>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</si>
  <si>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</si>
  <si>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</si>
  <si>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</si>
  <si>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</si>
  <si>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</si>
  <si>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</si>
  <si>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</si>
  <si>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</si>
  <si>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</si>
  <si>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</si>
  <si>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</si>
  <si>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</si>
  <si>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</si>
  <si>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</si>
  <si>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</si>
  <si>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</si>
  <si>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</si>
  <si>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</si>
  <si>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</si>
  <si>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</si>
  <si>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</si>
  <si>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</si>
  <si>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</si>
  <si>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</si>
  <si>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</si>
  <si>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</si>
  <si>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</si>
  <si>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</si>
  <si>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</si>
  <si>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</si>
  <si>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</si>
  <si>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</si>
  <si>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</si>
  <si>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</si>
  <si>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</si>
  <si>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</si>
  <si>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</si>
  <si>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</si>
  <si>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</si>
  <si>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</si>
  <si>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</si>
  <si>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</si>
  <si>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</si>
  <si>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</si>
  <si>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</si>
  <si>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</si>
  <si>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</si>
  <si>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</si>
  <si>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</si>
  <si>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</si>
  <si>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</si>
  <si>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</si>
  <si>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</si>
  <si>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</si>
  <si>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</si>
  <si>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</si>
  <si>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</si>
  <si>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</si>
  <si>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</si>
  <si>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</si>
  <si>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</si>
  <si>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</si>
  <si>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</si>
  <si>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</si>
  <si>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Līmjava Sakret BAK vai analogs x 6kg/m2</t>
  </si>
  <si>
    <t>akmens vate Paroc Linio 15, b =20...50 mm vai ekvivalents x 1,1m2</t>
  </si>
  <si>
    <t>Materiālu un būvgružu transporta izdevumi  %</t>
  </si>
  <si>
    <t>Aiļu aizmūrēšana ar FIBO keramzītbetona blokiem 250mm biezumā, ieskaitot stiegrošanu</t>
  </si>
  <si>
    <t>Lodžiju apdare (skat. AR - 11)</t>
  </si>
  <si>
    <t>Esošo lodžiju aizsargmargu tērauda ieliekamo detaļu un konstrukciju remonts, attīrīšana, antikorozijas apstrāde un krāsojums (24 lodž.- 6m un 17 lodž.- 3m )</t>
  </si>
  <si>
    <t>Lodžiju margu nožogojumu aizpildījumu demontāža</t>
  </si>
  <si>
    <t>Esošo betona izlīdzinošo kārtu demontāža balkoniem</t>
  </si>
  <si>
    <t>Visas stiprinājuma vietas apstrādāt ar antikorozijas krāsojumu</t>
  </si>
  <si>
    <t>Lodžijas griestu, grīdu un priekšējās plātnes betona virsmu attīrīšana</t>
  </si>
  <si>
    <t>Atsegtā stiegrojuma pretkorozijas apstrāde (precizēt uz vietas)</t>
  </si>
  <si>
    <t>Lodžiju griestu remonts</t>
  </si>
  <si>
    <t>Lodžiju grīdas gruntēšana un izlīdzināšana ar ārējo darbu remontjavu (precizēt autoruzraudzības kārtībā)</t>
  </si>
  <si>
    <t xml:space="preserve">Betona grīdu ierīkošana b=40 mm ar kritumu 1.5 % virzienā prom no ēkas sienas
 </t>
  </si>
  <si>
    <t>Lodžiju grīdas hidroizolācija</t>
  </si>
  <si>
    <t>Lodžiju malām nosegskārda lāseņu montāža, rūpnieciski krāsots skārds, PE, 0,45 mm biezumā</t>
  </si>
  <si>
    <t xml:space="preserve">Koka latu 40*75 mm stiprināšana pie esošajam lodžiju konstrukcijām </t>
  </si>
  <si>
    <t>impregnetas koka latas 40*75 mm</t>
  </si>
  <si>
    <t>pašurbjošās skrūves metālam, s=300mm</t>
  </si>
  <si>
    <t xml:space="preserve">Lodžiju margu dekoratīvā koka apdare ar koka dēlīšiem 25*150mm </t>
  </si>
  <si>
    <t>skujkoka, ēvelēts koka dēlis 25*150mm</t>
  </si>
  <si>
    <t>naglas</t>
  </si>
  <si>
    <t>Lodžiju koka dēļu apšuvuma apdare x 2 (krāsu skat.AR-6)</t>
  </si>
  <si>
    <t>Lodžiju margu nosegprofila montēšana virs lodžiju priekšējiem paneļiem, rūpnieciski krāsots skārds, PE, 0,45 mm biezumā</t>
  </si>
  <si>
    <t>skārda profils (rūpnieciski krāsots  skārds)</t>
  </si>
  <si>
    <t>skrūves d 8 mm, solis 600mm</t>
  </si>
  <si>
    <t>Elastīga šuve zem lodžijas plātnes</t>
  </si>
  <si>
    <t xml:space="preserve">Lodžijas griestu un priekšējās plāknes betona virsmu gruntēšana, špaktelēšana, slīpēšana un  krāsošana divās kārtās </t>
  </si>
  <si>
    <t xml:space="preserve">Esošā jumta virsmas attīrīšana </t>
  </si>
  <si>
    <t xml:space="preserve">Atkritumu šahtas ventilācijas skursteņu demontāža virs jumta </t>
  </si>
  <si>
    <t>Lietus ūdens skārda notekreņu demontāža</t>
  </si>
  <si>
    <t>Lietus ūdens skārda notekcauruļu demontāža</t>
  </si>
  <si>
    <t>Esošo ventilācijas izvadu demontāža virs jumta seguma</t>
  </si>
  <si>
    <t>Ventilācijas kanālu izvadu tīrīšana un vilkmes pārbaude</t>
  </si>
  <si>
    <t>Jumta lūkas paaugstināšana par siltumizolācijas tiesu (nodrošināt min. 150 mm virs jumta seguma)</t>
  </si>
  <si>
    <t>Esošo jumta lāseņu un parapeta nosegelementu demontāža</t>
  </si>
  <si>
    <t>Jumta pārseguma siltināšana (S6) (skat. AR - 4, 14, 15, 16)</t>
  </si>
  <si>
    <t>Nokrišņu ūdens novadīšanas paneļu attīrīšana no būvgružiem</t>
  </si>
  <si>
    <t>Nokrišņu ūdens novadīšanas paneļu aizsargkārtu izremontēšana, ar Sika sistēmu materiāliem</t>
  </si>
  <si>
    <t>Ūdens savākšanas trapu pārbūve, remonts (uzstādīt jaunu jumta trapu ar aizsargsietu, veikt cauruļu nomaiņu līdz kāpņu telpas šahtai)</t>
  </si>
  <si>
    <t>Esošo lietus sateku aizpildīšana ar EPS 150 līdz nepieciešamajam līmenim</t>
  </si>
  <si>
    <t>Tvaika izolācijas plēves 200 mikroni ieklāšana (UV izturīga 0,2mm)</t>
  </si>
  <si>
    <t>Slīpumu veidojoša slāņa ierīkošana</t>
  </si>
  <si>
    <t>beramais keramzīts</t>
  </si>
  <si>
    <t>Jumta siltināšana ar akmens vates plāksnēm 300mm biezumā stiprinot ar dībeļiem</t>
  </si>
  <si>
    <t>Puscietas akmens vate Paroc ROS 30, b=150 mm , (λ ≤ 0,036 W/(m*K)(vai ekvivalents)</t>
  </si>
  <si>
    <t>Puscietas akmens vate Paroc ROS 30g, b=120 mm , (λ ≤ 0,036 W/(m*K)(vai ekvivalents)</t>
  </si>
  <si>
    <t>Cietas akmens vate Paroc ROB 60, b=30 mm , (λ ≤ 0,038 W/(m*K)(vai ekvivalents)</t>
  </si>
  <si>
    <t>siltumizolācijas tapas ar plastmasas patronām un dībeļiem</t>
  </si>
  <si>
    <t xml:space="preserve">Jumta deflektoru uzstādīšana D=100mm, H=400mm un saduršuvju hermetizēšana </t>
  </si>
  <si>
    <t>Jumta un sienas savienojuma apdare ar rūpnieciski krāsota skārda detaļām PE, MAT, biez. 0,45,</t>
  </si>
  <si>
    <t>Lietusūdens notekrenes d=150mm montāža ar veidgabaliem, stiprinājumiem (rūpnieciski krāsots  skārds), savienojuma vietas apstrādāt ar putupoliuretānu (jumta piebūvei)</t>
  </si>
  <si>
    <t>Lietusūdens notekcauruļu d=150 mm montāža ar veidgabaliem,stiprinājumiem  (rūpnieciski krāsots  skārds), savienojuma vietas apstrādāt ar putupoliuretānu (jumta piebūvei)</t>
  </si>
  <si>
    <t>Jumta norobežojumu uzstādīšana pa jumta perimetru, metāla rūpnieciski krāsotu, 600mm no jumta plaknes (stiprinājuma vietu hermētizēt)</t>
  </si>
  <si>
    <t>Metāla kāpņes konstrukciju  montāža uz jumta L=4m (tonis - RR23, visas detaļas - pulvekrāsotas)</t>
  </si>
  <si>
    <t>Jumta parapeta izbūve (skat. AR - 15)</t>
  </si>
  <si>
    <t>Parapeta piemūrēšana ar divu Aeroc Classic vai ekvivalents blokiem  h=400mm</t>
  </si>
  <si>
    <t>Parapeta sienas siltināšana līmējot akmens vates plāksnes Paroc EXTRA , 50mm biezumā koka latojumā (λ ≤ 0,038 W/(m*K)(vai ekvivalents)</t>
  </si>
  <si>
    <t xml:space="preserve">Pieslēgumu izveidošana pie parapetiem </t>
  </si>
  <si>
    <t>līme</t>
  </si>
  <si>
    <t xml:space="preserve">Jumta parapetu nosegšana ar cinkotu skārdu </t>
  </si>
  <si>
    <t>antiseptizēti ar antipirēnu apstrādāti kokmateriāli 50(h)x100</t>
  </si>
  <si>
    <t>hidroizolācija zem koka brusas</t>
  </si>
  <si>
    <t>OSB 3 mitrumizturīga kokšķiedras plātne  b=18 mm</t>
  </si>
  <si>
    <t>skrūves 5x40</t>
  </si>
  <si>
    <t>cinkots leņķis 75*75*100*1,5mm</t>
  </si>
  <si>
    <t xml:space="preserve"> rūpnieciski krāsota skārda nosegdetaļa</t>
  </si>
  <si>
    <t xml:space="preserve">Ventilācijas izvadu atjaunošana </t>
  </si>
  <si>
    <t>Esošo ventilācijas izvadu pārmūrēšana virs jumta seguma par 1250mm</t>
  </si>
  <si>
    <t xml:space="preserve">Ventilācijas izvadu aprīkošana ar skārda jumtiņiem </t>
  </si>
  <si>
    <t xml:space="preserve">Pieslēgumu izveidošana pie ventilācijas izvadiem </t>
  </si>
  <si>
    <t>Vēdināšanas kanālu sienu gruntēšana</t>
  </si>
  <si>
    <r>
      <t>Sienas</t>
    </r>
    <r>
      <rPr>
        <sz val="10"/>
        <rFont val="Arial Narrow"/>
        <family val="2"/>
        <charset val="186"/>
      </rPr>
      <t xml:space="preserve"> armēšana ar stiklašķiedras sietu </t>
    </r>
  </si>
  <si>
    <t>Sienu apdare ar masā tonētu dekoratīvo apmetumu uz silikona bāzes, ieskaitot pamatnes gruntēšanu atbilstoši krāsas piegādātāja prasībām</t>
  </si>
  <si>
    <t xml:space="preserve">Gropes iefrēzēšana ventizvadu sienās </t>
  </si>
  <si>
    <t xml:space="preserve">Ventilācijas izvadu skārda nosegdetaļu montēšana  </t>
  </si>
  <si>
    <t>nosegdetaļa</t>
  </si>
  <si>
    <t>Lietus ūdens novadjoslas demontāža</t>
  </si>
  <si>
    <t>Cokola bojātā apmetuma nokalšana</t>
  </si>
  <si>
    <t>Cokola sagatavošana, attīrīšana un bojāto vietu labošana un plaisu hermetizēšana (virspamata un atsegtās daļas renovācija, atjaunojot izdrupušās šuves un izlīdzinot plakni siltumizolācijas plātņu stiprināšanai)</t>
  </si>
  <si>
    <t xml:space="preserve">Grunts rakšana tranšejā gar pamatiem </t>
  </si>
  <si>
    <t>Liekās grunts iekraušana automašīnās un transportēšana</t>
  </si>
  <si>
    <t>Šķērsojums ar esošiem elektrokabeļiem un to aizsardzība (precizēt uz vietas)</t>
  </si>
  <si>
    <t>Cokola siltinājums (S4) (skat. AR - 02, 11, 12)</t>
  </si>
  <si>
    <t>Cokola sienu apstrāde ar pretaļģu sastāvu</t>
  </si>
  <si>
    <t>Cokola profila līstes komplektā ar lāseni montēšana akmensvates siltumizolācijas uzstādīšanai</t>
  </si>
  <si>
    <t xml:space="preserve">Ģeomembrānas ieklāšana 1,1 m dziļumā no zemes virsmas </t>
  </si>
  <si>
    <t xml:space="preserve">Cokola siltināšana  ar ekstrudēto putupolistirolu, b=150 mm (λ ≤ 0,041 W/(m*K)) 1.0m zem zemes līmeņa </t>
  </si>
  <si>
    <r>
      <t xml:space="preserve">Cokola sienas </t>
    </r>
    <r>
      <rPr>
        <sz val="10"/>
        <rFont val="Arial Narrow"/>
        <family val="2"/>
        <charset val="186"/>
      </rPr>
      <t xml:space="preserve"> siltinājuma armēšana ar stiklašķiedras sietu </t>
    </r>
  </si>
  <si>
    <t>Cokola stūru nostiprināšana ar zemapmetuma līstītēm ar sietu,  iestrādājot līmjavā</t>
  </si>
  <si>
    <r>
      <t>Cokola sienu S4</t>
    </r>
    <r>
      <rPr>
        <b/>
        <sz val="10"/>
        <rFont val="Arial Narrow"/>
        <family val="2"/>
        <charset val="186"/>
      </rPr>
      <t xml:space="preserve"> </t>
    </r>
    <r>
      <rPr>
        <sz val="10"/>
        <rFont val="Arial Narrow"/>
        <family val="2"/>
        <charset val="186"/>
      </rPr>
      <t xml:space="preserve">apdare ar masā tonētu dekoratīvo apmetumu uz silikona bāzes, ieskaitot pamatnes gruntēšanu atbilstoši krāsas piegādātāja prasībām </t>
    </r>
  </si>
  <si>
    <t>apmetuma tonēšana (skat. Krāsu pasē)</t>
  </si>
  <si>
    <t xml:space="preserve">Cokola logu aiļu siltinājums </t>
  </si>
  <si>
    <t xml:space="preserve">Cokola logu aiļu siltināšana ar ekstrudēto putupolistirolu 30mm biezumā  </t>
  </si>
  <si>
    <t xml:space="preserve">Cokola loga aiļu siltinājuma armēšana ar stiklašķiedras sietu </t>
  </si>
  <si>
    <t>stiklašķiedras siets (160g/m2)</t>
  </si>
  <si>
    <r>
      <t>Cokola logu aiļu</t>
    </r>
    <r>
      <rPr>
        <b/>
        <sz val="10"/>
        <color theme="1"/>
        <rFont val="Arial Narrow"/>
        <family val="2"/>
        <charset val="186"/>
      </rPr>
      <t xml:space="preserve"> </t>
    </r>
    <r>
      <rPr>
        <sz val="10"/>
        <color theme="1"/>
        <rFont val="Arial Narrow"/>
        <family val="2"/>
        <charset val="186"/>
      </rPr>
      <t xml:space="preserve">apdare ar masā tonētu dekoratīvo apmetumu uz silikona bāzes, ieskaitot pamatnes gruntēšanu atbilstoši krāsas piegādātāja prasībām </t>
    </r>
  </si>
  <si>
    <t>apmetuma tonēšana (toni sk. Krāsu pasē)</t>
  </si>
  <si>
    <t>Gropes izveidošana sienās zem balkoniem</t>
  </si>
  <si>
    <t>Lāseņa montēšana izfrezētajā gropē. Salaiduma vietu hermetizēt (skat. Mezglu 4, AR-11)</t>
  </si>
  <si>
    <t>lāsenis (rūpnieciski krāsots skārds, PE, 0,45mm)</t>
  </si>
  <si>
    <t>java</t>
  </si>
  <si>
    <t xml:space="preserve">mitrumizturīga līme-hermētiķis </t>
  </si>
  <si>
    <t>Bruģakmens lietus ūdens novadjoslas izbūve (skat. AR-12)</t>
  </si>
  <si>
    <t>Šķembu pamatnes 80 mm biezumā izveide ēkas aizsargapmalei,  ieskaitot blietēšanu</t>
  </si>
  <si>
    <t>Aizsargapmales izbūve no betona bruģakmeņa ar 2,5% kritumu no ēkas</t>
  </si>
  <si>
    <t>betona bruģakmens, b=60 mm</t>
  </si>
  <si>
    <t>Bortakmens,  b=60 mm</t>
  </si>
  <si>
    <t>betons B 12,5</t>
  </si>
  <si>
    <t>blietes īre</t>
  </si>
  <si>
    <t>Betona lietus ūdens tekne, l=2000 m</t>
  </si>
  <si>
    <t xml:space="preserve">Zālāja sēšana, ieskaitot melnzemi </t>
  </si>
  <si>
    <t xml:space="preserve">Gaismas akas </t>
  </si>
  <si>
    <t>Zemes rakšana ar liekās grunts aizvešanu</t>
  </si>
  <si>
    <t xml:space="preserve">Sienu konstrukcijas remonts un betonēšana </t>
  </si>
  <si>
    <t>Cokola virsmasu uzziežamā hidroizolācija no 2kārtām bitumena mastikas</t>
  </si>
  <si>
    <t>ciļņota ģeomembrāna Delta-NB vai analogs ar stiprinājumiem</t>
  </si>
  <si>
    <t>dn</t>
  </si>
  <si>
    <t>Griestu virsmas remonts, sagatavošana un attīrīšana</t>
  </si>
  <si>
    <t>Esošo koka šķūnīšu saīsināšana par siltumizolācijas biezumu, pie pārseguma nostiprinot nesošās konstrukcijas</t>
  </si>
  <si>
    <t>Pagrabā esošās elektroinstalācijas un inženierkomunikāciju atvirzīšana no pārsegumu virsmas</t>
  </si>
  <si>
    <t>Pārseguma gruntēšana</t>
  </si>
  <si>
    <t>Pagraba pārseguma siltumizolācija ar Paroc CGL 20 CY 100 mm biezumā un siltinājuma pieslēguma vietas pie sienām hermetizēšana</t>
  </si>
  <si>
    <t>Paroc CGL 20 CY 100 mm (λ&lt;=0,037 W/(m*K))(vai ekvivalents)</t>
  </si>
  <si>
    <t>montāžas putas</t>
  </si>
  <si>
    <r>
      <t xml:space="preserve">Pagraba sienas </t>
    </r>
    <r>
      <rPr>
        <b/>
        <sz val="10"/>
        <rFont val="Arial Narrow"/>
        <family val="2"/>
        <charset val="186"/>
      </rPr>
      <t>S2*</t>
    </r>
    <r>
      <rPr>
        <sz val="10"/>
        <rFont val="Arial Narrow"/>
        <family val="2"/>
        <charset val="186"/>
      </rPr>
      <t xml:space="preserve"> siltināšana, līmējot akmens vates plāksnes 50mm biezumā ar līmjavu, stiprinot ar dībeļiem (λ ≤ 0,036 W/(m*K) </t>
    </r>
  </si>
  <si>
    <r>
      <t xml:space="preserve">Sienu </t>
    </r>
    <r>
      <rPr>
        <b/>
        <sz val="10"/>
        <rFont val="Arial Narrow"/>
        <family val="2"/>
        <charset val="186"/>
      </rPr>
      <t>S2*</t>
    </r>
    <r>
      <rPr>
        <sz val="10"/>
        <rFont val="Arial Narrow"/>
        <family val="2"/>
        <charset val="186"/>
      </rPr>
      <t xml:space="preserve"> armēšana ar stiklašķiedras sietu </t>
    </r>
  </si>
  <si>
    <t xml:space="preserve"> Siltā ūdens apgādes sistēma</t>
  </si>
  <si>
    <t>Cauruļu kaučuka siltumizolācijas čaulas , b=50mm ,t.sk. Montāža pagrabā</t>
  </si>
  <si>
    <t>Pagraba sienas siltināšana gar 1.stāva dzīvokļiem (S2*)(skat. AR-2)</t>
  </si>
  <si>
    <t>Pagraba pārseguma siltinājums (S5 ) (skat. AR - 4, 9)</t>
  </si>
  <si>
    <t xml:space="preserve">m2 </t>
  </si>
  <si>
    <t>t.m.</t>
  </si>
  <si>
    <t>1-7</t>
  </si>
  <si>
    <t>Esošo koka logu demontāža</t>
  </si>
  <si>
    <t>Esošo durvju demontāža</t>
  </si>
  <si>
    <t>Esošo lūku demontāža</t>
  </si>
  <si>
    <t>Esošo iekšējo palodžu demontāža</t>
  </si>
  <si>
    <r>
      <t>PVC stiklu pakešu loga bloks</t>
    </r>
    <r>
      <rPr>
        <b/>
        <sz val="10"/>
        <rFont val="Arial Narrow"/>
        <family val="2"/>
        <charset val="186"/>
      </rPr>
      <t xml:space="preserve"> L1</t>
    </r>
    <r>
      <rPr>
        <sz val="10"/>
        <rFont val="Arial Narrow"/>
        <family val="2"/>
        <charset val="186"/>
      </rPr>
      <t xml:space="preserve"> - 1100 x 1450mm (ar dubulto stiklojumu ar stikla selektīvo pārklājumu, 2 pulētie lokšņu stikli un 1 zemas caurlaidības stikls, atveramas un atgāžams,  ar iebūvētu pieplūdes pašregulējošo sistēmu (skatīt logu ailu specifikāciju))</t>
    </r>
  </si>
  <si>
    <r>
      <t xml:space="preserve">PVC stiklu pakešu loga bloks </t>
    </r>
    <r>
      <rPr>
        <b/>
        <sz val="10"/>
        <color theme="1"/>
        <rFont val="Arial Narrow"/>
        <family val="2"/>
        <charset val="186"/>
      </rPr>
      <t>L2</t>
    </r>
    <r>
      <rPr>
        <sz val="10"/>
        <color theme="1"/>
        <rFont val="Arial Narrow"/>
        <family val="2"/>
        <charset val="186"/>
      </rPr>
      <t xml:space="preserve"> - 2890 x 1450mm (ar dubulto stiklojumu ar stikla selektīvo pārklājumu,  2 pulētie lokšņu stikli un 1 zemas caurlaidības stikls, atveramas un atgāžams,  ar iebūvētu pieplūdes pašregulējošo sistēmu (skatīt logu ailu specifikāciju))</t>
    </r>
  </si>
  <si>
    <r>
      <t xml:space="preserve">PVC stiklu pakešu  balkona loga bloks </t>
    </r>
    <r>
      <rPr>
        <b/>
        <sz val="10"/>
        <color theme="1"/>
        <rFont val="Arial Narrow"/>
        <family val="2"/>
        <charset val="186"/>
      </rPr>
      <t>L4</t>
    </r>
    <r>
      <rPr>
        <sz val="10"/>
        <color theme="1"/>
        <rFont val="Arial Narrow"/>
        <family val="2"/>
        <charset val="186"/>
      </rPr>
      <t xml:space="preserve"> - 1900 x 2150mm (ar dubulto stiklojumu  ar  stikla selektīvo pārklājumu,  2 pulētie lokšņu stikli un 1 zemas caurlaidības stikls, atveramas un atgāžams,  ar iebūvētu pieplūdes pašregulējošo sistēmu (skatīt logu ailu specifikāciju))</t>
    </r>
  </si>
  <si>
    <r>
      <t>PVC stiklu pakešu  balkona loga bloks L</t>
    </r>
    <r>
      <rPr>
        <b/>
        <sz val="10"/>
        <color theme="1"/>
        <rFont val="Arial Narrow"/>
        <family val="2"/>
        <charset val="186"/>
      </rPr>
      <t>5</t>
    </r>
    <r>
      <rPr>
        <sz val="10"/>
        <color theme="1"/>
        <rFont val="Arial Narrow"/>
        <family val="2"/>
        <charset val="186"/>
      </rPr>
      <t xml:space="preserve"> - 2500 x 2150mm (ar dubulto stiklojumu  ar  stikla selektīvo pārklājumu,  2 pulētie lokšņu stikli un 1 zemas caurlaidības stikls, atveramas un atgāžams,  ar iebūvētu pieplūdes pašregulējošo sistēmu (skatīt logu ailu specifikāciju))</t>
    </r>
  </si>
  <si>
    <r>
      <t xml:space="preserve">PVC stiklu pakešu loga bloks </t>
    </r>
    <r>
      <rPr>
        <b/>
        <sz val="10"/>
        <color theme="1"/>
        <rFont val="Arial Narrow"/>
        <family val="2"/>
        <charset val="186"/>
      </rPr>
      <t>L6</t>
    </r>
    <r>
      <rPr>
        <sz val="10"/>
        <color theme="1"/>
        <rFont val="Arial Narrow"/>
        <family val="2"/>
        <charset val="186"/>
      </rPr>
      <t xml:space="preserve"> - 2800 x 1450mm (ar dubulto stiklojumu ar stikla selektīvo pārklājumu,  2 pulētie lokšņu stikli un 1 zemas caurlaidības stikls, neverams,  ar iebūvētu pieplūdes pašregulējošo sistēmu (skatīt logu ailu specifikāciju))</t>
    </r>
  </si>
  <si>
    <t xml:space="preserve">Logu aiļu malas apdare no iekšpuses ar parasta GKB riģipša loksnēm pēc jaunā bloka montāžas darbiem, aiļu malas gruntēšana, špaktelēšana, slīpēšana, stūra profila montāža </t>
  </si>
  <si>
    <t xml:space="preserve">Virsmu izlīdzināšana ar javu (iekš.palodzēm) </t>
  </si>
  <si>
    <t>Palodžu montāža ēkas iekšpusē (skat.  AR-10)</t>
  </si>
  <si>
    <t>iekšējā palodze (baltas, laminētas, ar palodžu galiem)</t>
  </si>
  <si>
    <t>Stiprinājuma elementi</t>
  </si>
  <si>
    <t xml:space="preserve">Stiklašķiedras siets </t>
  </si>
  <si>
    <t>montāžas profesionālās putas</t>
  </si>
  <si>
    <t>cietās akmens vates blīvējums</t>
  </si>
  <si>
    <t>Logu tvaika izolācija b=1,2 mm (130m x 1,1)</t>
  </si>
  <si>
    <t>PVC loga bloka montēšana koplietošanas telpā( U =1,1W/(m2*K)) Krāsa: Balta. Pirms izgatavošanas veikt uzmērīšanu (skat. AR - 2, 3, 8, 10)</t>
  </si>
  <si>
    <r>
      <t xml:space="preserve">PVC stiklu pakešu loga bloks </t>
    </r>
    <r>
      <rPr>
        <b/>
        <sz val="10"/>
        <color theme="1"/>
        <rFont val="Arial Narrow"/>
        <family val="2"/>
        <charset val="186"/>
      </rPr>
      <t>L3</t>
    </r>
    <r>
      <rPr>
        <sz val="10"/>
        <color theme="1"/>
        <rFont val="Arial Narrow"/>
        <family val="2"/>
        <charset val="186"/>
      </rPr>
      <t xml:space="preserve"> - 1700 x 800mm (ar dubulto stiklojumu ar stikla selektīvo pārklājumu, 2 pulētie lokšņu stikli un 1 zemas caurlaidības stikls, atveramas un atgāžams,  ar iebūvētu pieplūdes pašregulējošo sistēmu (skatīt logu ailu specifikāciju))</t>
    </r>
  </si>
  <si>
    <t xml:space="preserve">Logu aiļu malas apdare no iekšpuses ar parasta GKB riģipša loksnēm  pēc jaunā bloka montāžas darbiem, aiļu malas gruntēšana, špaktelēšana, slīpēšana, stūra profila montāža </t>
  </si>
  <si>
    <t>Virsmu izlīdzināšana ar javu (iekš.palodzēm) kāpņu telpās</t>
  </si>
  <si>
    <t>Palodžu montāža ēkas iekšpusē kāpņu telpās (skat.  AR-10)</t>
  </si>
  <si>
    <t>Logu tvaika izolācija b=1,2 mm (5,45m x 1,1)</t>
  </si>
  <si>
    <t>Koka rāmju logu nomaiņa pagrabā pret PVC logiem. Pirms izgatavošanas veikt uzmērīšanu. (skat. AR - 2, 3, 8, 10)</t>
  </si>
  <si>
    <r>
      <t xml:space="preserve">PVC stiklu pakešu loga bloks </t>
    </r>
    <r>
      <rPr>
        <b/>
        <sz val="10"/>
        <rFont val="Arial Narrow"/>
        <family val="2"/>
        <charset val="186"/>
      </rPr>
      <t>L8</t>
    </r>
    <r>
      <rPr>
        <sz val="10"/>
        <rFont val="Arial Narrow"/>
        <family val="2"/>
        <charset val="186"/>
      </rPr>
      <t xml:space="preserve"> - 1250 x 950mm (ar dubulto stiklojumu ar stikla selektīvo pārklājumu, 2 pulētie lokšņu stikli un 1 zemas caurlaidības stikls paketei un rāmim). Verams logs dalīts divos dalījumos ar stiklotu un nestiklotu daļu ar regulējamu ventilācijas kanālu.( U =1,1W/(m2*K))Krāsa - balta.(skatīt logu ailu specifikāciju))</t>
    </r>
  </si>
  <si>
    <t>Logu aiļu remonts un apdare - apmešana, slīpēšana, gruntēšana, krāsošana no iekšpuses (36m x 0,30m)</t>
  </si>
  <si>
    <t>Logu tvaika izolācija b=1,2 mm (35m x 1,1)</t>
  </si>
  <si>
    <t>Ēkas durvju nomaiņa    (skat. AR - 2, 3, 7)</t>
  </si>
  <si>
    <r>
      <t xml:space="preserve">Metāla durvju bloku </t>
    </r>
    <r>
      <rPr>
        <b/>
        <sz val="10"/>
        <color theme="1"/>
        <rFont val="Arial Narrow"/>
        <family val="2"/>
        <charset val="186"/>
      </rPr>
      <t>D-1</t>
    </r>
    <r>
      <rPr>
        <sz val="10"/>
        <color theme="1"/>
        <rFont val="Arial Narrow"/>
        <family val="2"/>
        <charset val="186"/>
      </rPr>
      <t xml:space="preserve"> montāža atkritumu telpās (1100x2300(h) mm,. Pirms izgatavošanas veikt uzmērīšanu</t>
    </r>
  </si>
  <si>
    <r>
      <t xml:space="preserve">Ieejas metāla durvju bloku </t>
    </r>
    <r>
      <rPr>
        <b/>
        <sz val="10"/>
        <color theme="1"/>
        <rFont val="Arial Narrow"/>
        <family val="2"/>
        <charset val="186"/>
      </rPr>
      <t>D-2</t>
    </r>
    <r>
      <rPr>
        <sz val="10"/>
        <color theme="1"/>
        <rFont val="Arial Narrow"/>
        <family val="2"/>
        <charset val="186"/>
      </rPr>
      <t xml:space="preserve"> montāža (950x2300(h) mm, (U=1.6W/(m2xK). Pirms izgatavošanas veikt uzmērīšanu</t>
    </r>
  </si>
  <si>
    <r>
      <t xml:space="preserve">Metāla ārdurvju bloka </t>
    </r>
    <r>
      <rPr>
        <b/>
        <sz val="10"/>
        <color theme="1"/>
        <rFont val="Arial Narrow"/>
        <family val="2"/>
        <charset val="186"/>
      </rPr>
      <t>D-3</t>
    </r>
    <r>
      <rPr>
        <sz val="10"/>
        <color theme="1"/>
        <rFont val="Arial Narrow"/>
        <family val="2"/>
        <charset val="186"/>
      </rPr>
      <t xml:space="preserve"> montāža kāpņu telpā (2550x2850(h) mm, (U=1.6W/(m2xK). Pirms izgatavošanas veikt uzmērīšanu</t>
    </r>
  </si>
  <si>
    <r>
      <t xml:space="preserve">Metāla ārdurvju bloka </t>
    </r>
    <r>
      <rPr>
        <b/>
        <sz val="10"/>
        <color theme="1"/>
        <rFont val="Arial Narrow"/>
        <family val="2"/>
        <charset val="186"/>
      </rPr>
      <t>D-4</t>
    </r>
    <r>
      <rPr>
        <sz val="10"/>
        <color theme="1"/>
        <rFont val="Arial Narrow"/>
        <family val="2"/>
        <charset val="186"/>
      </rPr>
      <t xml:space="preserve"> montāža kāpņu telpā (2700x2670(h) mm, (U=1.6W/(m2xK). Pirms izgatavošanas veikt uzmērīšanu</t>
    </r>
  </si>
  <si>
    <r>
      <t>PVC durvju bloka ar stiklojumu</t>
    </r>
    <r>
      <rPr>
        <b/>
        <sz val="10"/>
        <color theme="1"/>
        <rFont val="Arial Narrow"/>
        <family val="2"/>
        <charset val="186"/>
      </rPr>
      <t xml:space="preserve"> D-5</t>
    </r>
    <r>
      <rPr>
        <sz val="10"/>
        <color theme="1"/>
        <rFont val="Arial Narrow"/>
        <family val="2"/>
        <charset val="186"/>
      </rPr>
      <t xml:space="preserve"> montāža kāpņu telpā (1600 x 2650(h) mm. Krāsa: Balta.</t>
    </r>
  </si>
  <si>
    <r>
      <t>PVC durvju bloka ar stiklojumu</t>
    </r>
    <r>
      <rPr>
        <b/>
        <sz val="10"/>
        <color theme="1"/>
        <rFont val="Arial Narrow"/>
        <family val="2"/>
        <charset val="186"/>
      </rPr>
      <t xml:space="preserve"> D-5</t>
    </r>
    <r>
      <rPr>
        <sz val="10"/>
        <color theme="1"/>
        <rFont val="Arial Narrow"/>
        <family val="2"/>
        <charset val="186"/>
      </rPr>
      <t xml:space="preserve"> montāža koplietošanas  telpā (850 x 2100(h) mm. Krāsa: Balta.</t>
    </r>
  </si>
  <si>
    <t>Durvju tvaika izolācija b=1,2 mm (D-1, D-2, D-3, D-4) (77,4m x 1,1)</t>
  </si>
  <si>
    <t xml:space="preserve">Durvju aiļu malas apdare no iekšpuses ar mitrumizturīgo GKB riģipša loksnēm pēc jaunā bloka montāžas darbiem, aiļu malas gruntēšana, špaktelēšana, slīpēšana, stūra profila montāža (D-1, D-2, D-3, D-4, D-5, D-6) </t>
  </si>
  <si>
    <t>Durvju koda atslēgas</t>
  </si>
  <si>
    <t>Durvju kontrolieris ar barošanas bloku</t>
  </si>
  <si>
    <t>Ēkas ventilācijas restu nomaiņa (skat. AR-24)</t>
  </si>
  <si>
    <t>Metāla ventilācijas reste R1 , diam. 200 mm, krāsa-RR23 (skat. AR-6)( ar aiļu hermetizēšanu)</t>
  </si>
  <si>
    <t>Ēkas lūku izbūve</t>
  </si>
  <si>
    <t>Metāla jumta lūka 1200 x 1200 mm montēšana, EI-30, (U=1.8W/(m2xK)</t>
  </si>
  <si>
    <t>Kāpnes noejai no jumta</t>
  </si>
  <si>
    <r>
      <t>Koka rāmju logu nomaiņa dzīvokļos pret PVC logiem ( U =1,1</t>
    </r>
    <r>
      <rPr>
        <b/>
        <u/>
        <sz val="11"/>
        <color rgb="FFFF0000"/>
        <rFont val="Arial Narrow"/>
        <family val="2"/>
        <charset val="186"/>
      </rPr>
      <t xml:space="preserve"> </t>
    </r>
    <r>
      <rPr>
        <b/>
        <u/>
        <sz val="11"/>
        <rFont val="Arial Narrow"/>
        <family val="2"/>
        <charset val="186"/>
      </rPr>
      <t>W/(m2*K)) Krāsa: Balta. Pirms izgatavošanas veikt uzmērīšanu. (skat. AR - 2, 3, 8, 10)</t>
    </r>
  </si>
  <si>
    <t>bal.</t>
  </si>
  <si>
    <t>Kāpņu telpas griestu siltināšana un apdare ( AR-2)</t>
  </si>
  <si>
    <t>Griestu gruntēšana ar universālo grunti</t>
  </si>
  <si>
    <t xml:space="preserve">Grunts </t>
  </si>
  <si>
    <t>Kāpņu telpas griestu siltināšana līmējot akmens vates plāksnes 50mm biezumā ar līmjavu, stiprinot ar dībeļiem (λ ≤ 0,038 W/(m*K)</t>
  </si>
  <si>
    <t>līmjava līmēšanai</t>
  </si>
  <si>
    <t xml:space="preserve"> akmens vate  50 mm biezumā vai analogs</t>
  </si>
  <si>
    <t xml:space="preserve">dībeļi </t>
  </si>
  <si>
    <t>Armējoša sieta iestrāde līmjavā virs akmens vates</t>
  </si>
  <si>
    <t xml:space="preserve">līmjava </t>
  </si>
  <si>
    <t>Griestu gruntēšana pirms apmetuma</t>
  </si>
  <si>
    <t xml:space="preserve">Griestu apmetums </t>
  </si>
  <si>
    <t>dekoratīvais apmetums Sakret SBP vai ekvivalents</t>
  </si>
  <si>
    <t>Jauno apmesto griestu špaktelēšana</t>
  </si>
  <si>
    <t>Kāpņu telpas griestu gruntēšana un krāsošana ar  ūdensemulsijas krāsu 2x</t>
  </si>
  <si>
    <t xml:space="preserve"> gruntskrāsa</t>
  </si>
  <si>
    <t xml:space="preserve">  balta krāsa </t>
  </si>
  <si>
    <t>Sienu krāsojuma noņemšana</t>
  </si>
  <si>
    <t>Sienu virsmas labošana</t>
  </si>
  <si>
    <t>Sienas  virsmas  tīrīšana un sagatavošana</t>
  </si>
  <si>
    <t>Griestu virsmas  krāsojuma noņemšana</t>
  </si>
  <si>
    <t>Griestu  virsmas labošana</t>
  </si>
  <si>
    <t>Griestu  virsmas  tīrīšana un sagatavošana</t>
  </si>
  <si>
    <t>Sienu un griestu virsmas atjaunošana</t>
  </si>
  <si>
    <t>Sienu apmetuma atjaunošana</t>
  </si>
  <si>
    <t>Sienu gruntēšana</t>
  </si>
  <si>
    <t>Sienu špaktelēšana</t>
  </si>
  <si>
    <t>Sienu  slīpēšana</t>
  </si>
  <si>
    <t xml:space="preserve">Sienu krāsošana divās kārtās </t>
  </si>
  <si>
    <t>Griestu gruntēšana</t>
  </si>
  <si>
    <t>Griestu špaktelēšana</t>
  </si>
  <si>
    <t>Griestu  slīpēšana</t>
  </si>
  <si>
    <t xml:space="preserve">Griestu krāsošana divās kārtās </t>
  </si>
  <si>
    <t>Kāpņu telpas margas atjaunošana</t>
  </si>
  <si>
    <t>Kāpņu margu metāla detaļu attīrīšana no rūsas un atlūpošās krāsas,iztaisnošana, matēšana, remonts, antikorozijas
 apstrāde un krāsošana tai skaitā virsmas gruntēšana</t>
  </si>
  <si>
    <t>Kāpņu margas  jauna PVC lentera ierīkošana</t>
  </si>
  <si>
    <t>Gaismas aprīko ar automātiskajiem ieslēgšanās sensoriem</t>
  </si>
  <si>
    <t>Metāla statņu starpsienas ar ugunsdrošā ģipškartona apšuvumu 2 kārtās no abām pusēm ierīkošana</t>
  </si>
  <si>
    <t xml:space="preserve">Kāpņu telpās atkrituma vadam priekšā jaunas ugunsdrošas EI 60 ģipškartona starpsienu montāža pēc KNAUF  sistēmas </t>
  </si>
  <si>
    <t>Jaunizveidoto sienu špaktelēšana, slīpēšana, krāsošana</t>
  </si>
  <si>
    <t>Atkritumu izvadu aizbetonēšana pirmajā stāvā un uz jumta</t>
  </si>
  <si>
    <r>
      <t>m</t>
    </r>
    <r>
      <rPr>
        <vertAlign val="superscript"/>
        <sz val="10"/>
        <rFont val="Arial Narrow"/>
        <family val="2"/>
        <charset val="204"/>
      </rPr>
      <t>2</t>
    </r>
    <r>
      <rPr>
        <sz val="10"/>
        <rFont val="Arial Narrow"/>
        <family val="2"/>
        <charset val="204"/>
      </rPr>
      <t xml:space="preserve"> </t>
    </r>
  </si>
  <si>
    <t>Tērauda radiatori firmas "Purmo" vai ekvivalents; t=80-60°C; P=10 bar; komplektā ar: atgaisotāju; uzstādīšanas mezglu.</t>
  </si>
  <si>
    <t>Termoregulators firmas "Danfoss" vai ekvivalents</t>
  </si>
  <si>
    <t>Tremostatiskais elements firmas "Danfoss" vai ekvivalents</t>
  </si>
  <si>
    <t>Atgaitas ieskrūve firmas "Danfoss" vai ekvivalents</t>
  </si>
  <si>
    <t>Automātisks plūsmas ierobežotājs ar pašdarbojošu termostatisko aktuātoru AB-QM-QT firmas  "Danfoss" vai ekvivalents</t>
  </si>
  <si>
    <t>Apkures sistēmas vadības un regulēšanas bloks CCR3  vai ekvivalents</t>
  </si>
  <si>
    <t>Virsmas sensors ECMC  vai ekvivalents</t>
  </si>
  <si>
    <t>Savienojuma kārba vadības ierīcei CCR3</t>
  </si>
  <si>
    <t>Ventilis lodveida; t=110 °C; P=8 bar</t>
  </si>
  <si>
    <t>Stāvadu drenāžas vārsts t=110 °C; P=8 bar firmas "Danfoss" vai ekvivalents</t>
  </si>
  <si>
    <t>Tērauda caurule</t>
  </si>
  <si>
    <t>Tērauda caurules trejgabals</t>
  </si>
  <si>
    <t>Tērauda caurules līkums</t>
  </si>
  <si>
    <t>Tērauda pāreja</t>
  </si>
  <si>
    <t xml:space="preserve">Savienojošā mufta ar uzgriezni </t>
  </si>
  <si>
    <t>Cauruļvada slīdošais balsts komplektā ar pagarinātājstieni un stiprinājumiem</t>
  </si>
  <si>
    <t>Metāla konstrukcijas cauruļvadu un iekārtu stiprināšanai</t>
  </si>
  <si>
    <t>Cauruļvadu un pievienojumu fasondetaļas un veidgabali</t>
  </si>
  <si>
    <t>Cauruļvadu un metāla konstrukciju antikorozijas apstrāde, gruntēšana ar grunts krāsu GF-020 un krāsošana ar eļļas krāsu divas reizes</t>
  </si>
  <si>
    <t xml:space="preserve">Cauruļvadu izolēšana ar izolācijas čaulām ar follijas pārklājumu un izolācijas apdare.Siltumvadītspēja λ=0,042w/m×k;  δ=50 mm; </t>
  </si>
  <si>
    <t>Sildķermeņu apvedlīnijas izbūve dzīvokļos ar cauruļvadu Dn15</t>
  </si>
  <si>
    <t xml:space="preserve">Esošo sildķermeņu (radiatoru) demontāža dzīvokļos </t>
  </si>
  <si>
    <t>Pagraba stāvā esošo sadalošo cauruļvadu, cauruļvadu siltumizolācijas, apsaistošās armatūras un stiprinājumu demontāža</t>
  </si>
  <si>
    <t>Atsevišķos dzīvokļos esošo sildķermeņu un viņu apsaistes armatūras demontāža</t>
  </si>
  <si>
    <t>Apkures sistēmas ieregulēšana pārbaude un nodošana ekspluatācijā.</t>
  </si>
  <si>
    <t>m²</t>
  </si>
  <si>
    <t>Apkures sistēmas rekonstrukcija</t>
  </si>
  <si>
    <t>22/500/1100</t>
  </si>
  <si>
    <t>22/500/1000</t>
  </si>
  <si>
    <t>22/500/900</t>
  </si>
  <si>
    <t>22/500/800</t>
  </si>
  <si>
    <t>22/500/700</t>
  </si>
  <si>
    <t>22/500/600</t>
  </si>
  <si>
    <t>22/500/500</t>
  </si>
  <si>
    <t>22/500/400</t>
  </si>
  <si>
    <t>RA 2940</t>
  </si>
  <si>
    <t xml:space="preserve">RA-N Dn15 </t>
  </si>
  <si>
    <t>RLV Dn15</t>
  </si>
  <si>
    <t>Dn15</t>
  </si>
  <si>
    <t>Dn10</t>
  </si>
  <si>
    <t>Dn40</t>
  </si>
  <si>
    <t>Dn20</t>
  </si>
  <si>
    <t>Dn50</t>
  </si>
  <si>
    <t>Dn32</t>
  </si>
  <si>
    <t>Dn25</t>
  </si>
  <si>
    <t>Dn50-Dn50-Dn50</t>
  </si>
  <si>
    <t>Dn50-Dn20-Dn50</t>
  </si>
  <si>
    <t>Dn40-Dn32-Dn40</t>
  </si>
  <si>
    <t>Dn40-Dn25-Dn40</t>
  </si>
  <si>
    <t>Dn32-Dn25-Dn32</t>
  </si>
  <si>
    <t>Dn32-Dn20-Dn32</t>
  </si>
  <si>
    <t>Dn32-Dn15-Dn32</t>
  </si>
  <si>
    <t>Dn25-Dn20-Dn25</t>
  </si>
  <si>
    <t>Dn25-Dn15-Dn25</t>
  </si>
  <si>
    <t>Dn20-Dn15-Dn20</t>
  </si>
  <si>
    <t>Dn50→Dn40</t>
  </si>
  <si>
    <t>Dn40→Dn32</t>
  </si>
  <si>
    <t>Dn32→Dn25</t>
  </si>
  <si>
    <t>Dn32→Dn20</t>
  </si>
  <si>
    <t>Dn25→Dn20</t>
  </si>
  <si>
    <t>Marka</t>
  </si>
  <si>
    <t>Fasādes izolācijas skrūvējams stiprinājums ar metāla naglu ar uzkausētu plastmasas galvu un gaisa kamerām RAWL-PLUG T-FIX 8S vai ekvivalents</t>
  </si>
  <si>
    <t>Fasādes ārsienas siltināšana ar akmens vates plāksnēm Paroc Linio 10 vai ekvivalents 200 mm biezumā, stiprinot ar dībeļiem (λ ≤ 0,036 W/(m*K),</t>
  </si>
  <si>
    <t>Līmjava Sakret BAK vai ekvivalents</t>
  </si>
  <si>
    <t>līmjava sieta pielīmēšanai Sakret BAK vai ekvivalents</t>
  </si>
  <si>
    <t>Siets stikla šķiedras siets Sakret vai ekvivalents stiklašķiedras armēšanas siets 160g, 1.šķira (1363-160)</t>
  </si>
  <si>
    <t>Grunts SAKRET PG vai ekvivalents</t>
  </si>
  <si>
    <t>gatavais dekoratīvais silikona apmetums Sakret SIP/B ar grauda izmēru 2mm vai ekvivalents</t>
  </si>
  <si>
    <t>Virsmas saķeres grunts Sakret QG vai ekvivalents</t>
  </si>
  <si>
    <t>Līmjava Sakret BAK vai ekvivalents x 6kg/m2</t>
  </si>
  <si>
    <t>Fasādes siltumizolācija Paroc Linio 10 vai ekvivalents, b=200mm x 1,05m2</t>
  </si>
  <si>
    <t>Siets stikla šķiedras siets Sakret  vai ekvivalents stiklašķiedras armēšanas siets 160g, 1.šķira (1363-160)</t>
  </si>
  <si>
    <t>Fasādes siltumizolācija Paroc Linio 10 vai ekvivalents, b=50mm (vai ekvivalents)</t>
  </si>
  <si>
    <t>gatavais dekoratīvais silikona apmetums Sakret SIP/B  vai ekvivalents ar grauda izmēru 2mm vai analogs</t>
  </si>
  <si>
    <t>Loga pielaiduma profils 9mm Sakret  MAT A/10 vai ekvivalents</t>
  </si>
  <si>
    <t>gatavais dekoratīvais silikona apmetums Sakret SIP/B vai ekvivalents ar grauda izmēru 2mm vai analogs</t>
  </si>
  <si>
    <t xml:space="preserve"> Logu ārējo palodžu montāža    RUUKKI vai ekvivalents) b=0,45m( skat. Mezglu 3, AR-10)</t>
  </si>
  <si>
    <t xml:space="preserve">  Sakret vai ekvivalents stiklašķiedras armēšanas siets 160g, 1.šķira</t>
  </si>
  <si>
    <t>Hidroizolējoša pārklājuma izveidošana uz lieveņu  grīdas (DITRA-DRAIN vai ekvivalents)</t>
  </si>
  <si>
    <t>stūris, aizpildīts ar siltumizolāciju Paroc ROB 60 vai ekvivalents</t>
  </si>
  <si>
    <t>neilona dībelis Fiscer SX vai ekvivalents 8x80 mm un skrūve 6x70</t>
  </si>
  <si>
    <t>neilona dībelis Fiscer SX 8x80 mm  vai ekvivalents un skrūve 6x70</t>
  </si>
  <si>
    <t>Hidroizolējoša pārklājuma izveidošana uz vaļējo balkonu grīdas Remmers Epoxy BS 3000, krāsa RAL 7012, vai ekvivalents</t>
  </si>
  <si>
    <t xml:space="preserve"> "VINCENTS Polyline" vai ekvivalents, tonis SAND</t>
  </si>
  <si>
    <t>Parapeta sienu gruntēšana ar  SAKRET PG vai ekvivalents</t>
  </si>
  <si>
    <t>stūris, aizpildīts ar siltumizolāciju Paroc ROB 80 100 x 100 mm vai ekvivalents</t>
  </si>
  <si>
    <t>neilona dībelis Fiscer SX vai ekvivalents 10x100 mm</t>
  </si>
  <si>
    <t>stūris, aizpildīts ar siltumizolāciju Paroc ROB 80 vai ekvivalents</t>
  </si>
  <si>
    <t xml:space="preserve">neilona dībelis Fiscer SX 8x80 vai ekvivalents un skrūves </t>
  </si>
  <si>
    <t>ciļņota ģeomembrāna Delta-NB (masa 600g/m2) vai ekvivalents ar stiprinājumiem</t>
  </si>
  <si>
    <t>Ekstrudētais putupolistirols XPS 150, b=150mm ar puspund vai ekvivalents</t>
  </si>
  <si>
    <t>Līmjava sieta pielīmēšanai Sakret BAK vai ekvivalents</t>
  </si>
  <si>
    <t>ekstrudētais putupolistirols Styrofoam 250, b=30mm (λ ≤ 0,037 W/(m*K) vai ekvivalents</t>
  </si>
  <si>
    <t>līmjava sieta pielīmēšanai Sakret BAK  vai ekvivalents</t>
  </si>
  <si>
    <t>dziļuma grunts Sakret TGW vai ekvivalents</t>
  </si>
  <si>
    <t xml:space="preserve"> līmjava Sakret BAK vai ekvivalents x 6kg/m2</t>
  </si>
  <si>
    <t>Fasādes siltumizolācija Paroc Linio 10 vai ekvivalents, b=50mm vai ekvivalents</t>
  </si>
  <si>
    <t>Siets stikla šķiedras siets Sakret  vai ekvivalentsstiklašķiedras armēšanas siets 160g, 1.šķira (1363-160)</t>
  </si>
  <si>
    <t>Ēkas pagraba griestu siltināšana</t>
  </si>
  <si>
    <t>Systemair pašregulējošā ventīļa VTK 160 vai ekvivalenta izbūve (skat. AR-7)</t>
  </si>
  <si>
    <t>Individuālis siltuma skaitītājs(alokators) ar  datu nolasīšanas sistēmu</t>
  </si>
  <si>
    <t>Daudzdzīslu kabelis ierīces CCR3 pieslēgšanai AB-QM regulatoriem</t>
  </si>
  <si>
    <t>Atklāts konkurss  Nr. ĶN2017/EEF2</t>
  </si>
  <si>
    <t>Materiālu un būvgružu transporta izdevumi %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</si>
</sst>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&quot;Ls &quot;#,##0.00"/>
    <numFmt numFmtId="177" formatCode="0.0"/>
    <numFmt numFmtId="178" formatCode="_(* #,##0.00_);_(* \(#,##0.00\);_(* &quot;-&quot;??_);_(@_)"/>
    <numFmt numFmtId="179" formatCode="_-* #,##0.00\ _k_r_-;\-* #,##0.00\ _k_r_-;_-* &quot;-&quot;??\ _k_r_-;_-@_-"/>
    <numFmt numFmtId="180" formatCode="0.000"/>
    <numFmt numFmtId="181" formatCode="0.0000"/>
  </numFmts>
  <fonts count="100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Helv"/>
    </font>
    <font>
      <b/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</font>
    <font>
      <sz val="10"/>
      <color indexed="58"/>
      <name val="Times New Roman"/>
      <family val="1"/>
      <charset val="186"/>
    </font>
    <font>
      <sz val="10"/>
      <color indexed="14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 Baltic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name val="Arial"/>
      <charset val="186"/>
    </font>
    <font>
      <b/>
      <sz val="16"/>
      <color indexed="8"/>
      <name val="Arial Narrow"/>
      <family val="2"/>
    </font>
    <font>
      <sz val="12"/>
      <name val="Arial Narrow"/>
      <family val="2"/>
    </font>
    <font>
      <sz val="10"/>
      <color indexed="8"/>
      <name val="Arial Narrow"/>
      <family val="2"/>
      <charset val="186"/>
    </font>
    <font>
      <sz val="9"/>
      <color indexed="8"/>
      <name val="Arial Narrow"/>
      <family val="2"/>
      <charset val="186"/>
    </font>
    <font>
      <sz val="10"/>
      <color indexed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sz val="10"/>
      <name val="Arial Narrow"/>
      <family val="2"/>
      <charset val="186"/>
    </font>
    <font>
      <sz val="10"/>
      <color indexed="14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 Narrow"/>
      <family val="2"/>
      <charset val="186"/>
    </font>
    <font>
      <b/>
      <sz val="12"/>
      <color indexed="8"/>
      <name val="Arial Narrow"/>
      <family val="2"/>
      <charset val="186"/>
    </font>
    <font>
      <b/>
      <sz val="12"/>
      <name val="Arial Narrow"/>
      <family val="2"/>
      <charset val="186"/>
    </font>
    <font>
      <b/>
      <u/>
      <sz val="11"/>
      <name val="Arial Narrow"/>
      <family val="2"/>
      <charset val="186"/>
    </font>
    <font>
      <u/>
      <sz val="11"/>
      <name val="Arial Narrow"/>
      <family val="2"/>
      <charset val="186"/>
    </font>
    <font>
      <b/>
      <u/>
      <sz val="12"/>
      <name val="Arial Narrow"/>
      <family val="2"/>
      <charset val="186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u/>
      <sz val="11"/>
      <color indexed="8"/>
      <name val="Arial Narrow"/>
      <family val="2"/>
      <charset val="186"/>
    </font>
    <font>
      <sz val="10"/>
      <color theme="1"/>
      <name val="Arial Narrow"/>
      <family val="2"/>
      <charset val="186"/>
    </font>
    <font>
      <sz val="11"/>
      <name val="Arial Narrow"/>
      <family val="2"/>
      <charset val="204"/>
    </font>
    <font>
      <u/>
      <sz val="12"/>
      <name val="Arial Narrow"/>
      <family val="2"/>
      <charset val="186"/>
    </font>
    <font>
      <u/>
      <sz val="10"/>
      <name val="Arial Narrow"/>
      <family val="2"/>
      <charset val="204"/>
    </font>
    <font>
      <i/>
      <sz val="10"/>
      <name val="Arial Narrow"/>
      <family val="2"/>
      <charset val="186"/>
    </font>
    <font>
      <u/>
      <sz val="11"/>
      <name val="Arial Narrow"/>
      <family val="2"/>
      <charset val="204"/>
    </font>
    <font>
      <b/>
      <sz val="10"/>
      <color theme="1"/>
      <name val="Arial Narrow"/>
      <family val="2"/>
      <charset val="186"/>
    </font>
    <font>
      <u/>
      <sz val="11"/>
      <color theme="1"/>
      <name val="Arial Narrow"/>
      <family val="2"/>
      <charset val="186"/>
    </font>
    <font>
      <b/>
      <u/>
      <sz val="10"/>
      <name val="Arial Narrow"/>
      <family val="2"/>
      <charset val="186"/>
    </font>
    <font>
      <b/>
      <u/>
      <sz val="11"/>
      <color theme="1"/>
      <name val="Arial Narrow"/>
      <family val="2"/>
      <charset val="186"/>
    </font>
    <font>
      <u/>
      <sz val="10"/>
      <color theme="1"/>
      <name val="Arial Narrow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1"/>
      <color rgb="FFFF0000"/>
      <name val="Arial Narrow"/>
      <family val="2"/>
      <charset val="186"/>
    </font>
    <font>
      <b/>
      <u/>
      <sz val="12"/>
      <color theme="1"/>
      <name val="Arial Narrow"/>
      <family val="2"/>
      <charset val="186"/>
    </font>
    <font>
      <vertAlign val="superscript"/>
      <sz val="10"/>
      <name val="Arial Narrow"/>
      <family val="2"/>
      <charset val="204"/>
    </font>
    <font>
      <sz val="9"/>
      <name val="Arial Narrow"/>
      <family val="2"/>
      <charset val="186"/>
    </font>
    <font>
      <u/>
      <sz val="10"/>
      <name val="Arial Narrow"/>
      <family val="2"/>
      <charset val="186"/>
    </font>
    <font>
      <sz val="12"/>
      <name val="Times New Roman"/>
      <family val="1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11">
    <xf numFmtId="0" fontId="0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35" fillId="0" borderId="0" applyFill="0" applyBorder="0" applyAlignment="0" applyProtection="0"/>
    <xf numFmtId="165" fontId="35" fillId="0" borderId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6" fontId="35" fillId="0" borderId="0" applyFill="0" applyBorder="0" applyAlignment="0" applyProtection="0"/>
    <xf numFmtId="166" fontId="35" fillId="0" borderId="0" applyFill="0" applyBorder="0" applyAlignment="0" applyProtection="0"/>
    <xf numFmtId="167" fontId="35" fillId="0" borderId="0" applyFill="0" applyBorder="0" applyAlignment="0" applyProtection="0"/>
    <xf numFmtId="0" fontId="2" fillId="0" borderId="3">
      <alignment textRotation="90"/>
    </xf>
    <xf numFmtId="0" fontId="2" fillId="0" borderId="3">
      <alignment textRotation="90"/>
    </xf>
    <xf numFmtId="168" fontId="8" fillId="0" borderId="0">
      <protection locked="0"/>
    </xf>
    <xf numFmtId="168" fontId="9" fillId="0" borderId="0">
      <protection locked="0"/>
    </xf>
    <xf numFmtId="169" fontId="35" fillId="0" borderId="0" applyFill="0" applyBorder="0" applyAlignment="0" applyProtection="0"/>
    <xf numFmtId="166" fontId="35" fillId="0" borderId="0" applyFill="0" applyBorder="0" applyAlignment="0" applyProtection="0"/>
    <xf numFmtId="0" fontId="10" fillId="0" borderId="0" applyNumberFormat="0"/>
    <xf numFmtId="0" fontId="11" fillId="0" borderId="0" applyNumberFormat="0" applyFill="0" applyBorder="0" applyAlignment="0" applyProtection="0"/>
    <xf numFmtId="170" fontId="8" fillId="0" borderId="0">
      <protection locked="0"/>
    </xf>
    <xf numFmtId="170" fontId="9" fillId="0" borderId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171" fontId="16" fillId="0" borderId="0">
      <protection locked="0"/>
    </xf>
    <xf numFmtId="171" fontId="17" fillId="0" borderId="0">
      <protection locked="0"/>
    </xf>
    <xf numFmtId="171" fontId="16" fillId="0" borderId="0">
      <protection locked="0"/>
    </xf>
    <xf numFmtId="171" fontId="17" fillId="0" borderId="0">
      <protection locked="0"/>
    </xf>
    <xf numFmtId="0" fontId="18" fillId="22" borderId="0"/>
    <xf numFmtId="0" fontId="19" fillId="23" borderId="0"/>
    <xf numFmtId="0" fontId="20" fillId="0" borderId="0"/>
    <xf numFmtId="0" fontId="22" fillId="0" borderId="0"/>
    <xf numFmtId="0" fontId="21" fillId="7" borderId="1" applyNumberFormat="0" applyAlignment="0" applyProtection="0"/>
    <xf numFmtId="0" fontId="23" fillId="0" borderId="7">
      <alignment vertical="center"/>
    </xf>
    <xf numFmtId="0" fontId="24" fillId="0" borderId="7">
      <alignment vertical="center"/>
    </xf>
    <xf numFmtId="0" fontId="25" fillId="0" borderId="8" applyNumberFormat="0" applyFill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27" fillId="0" borderId="0"/>
    <xf numFmtId="0" fontId="37" fillId="0" borderId="0"/>
    <xf numFmtId="0" fontId="28" fillId="0" borderId="0" applyNumberFormat="0">
      <alignment horizontal="center"/>
    </xf>
    <xf numFmtId="0" fontId="29" fillId="20" borderId="9" applyNumberFormat="0" applyAlignment="0" applyProtection="0"/>
    <xf numFmtId="9" fontId="35" fillId="0" borderId="0" applyFill="0" applyBorder="0" applyAlignment="0" applyProtection="0"/>
    <xf numFmtId="0" fontId="30" fillId="0" borderId="0"/>
    <xf numFmtId="0" fontId="35" fillId="25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171" fontId="8" fillId="0" borderId="10">
      <protection locked="0"/>
    </xf>
    <xf numFmtId="172" fontId="32" fillId="0" borderId="0">
      <alignment horizontal="left"/>
    </xf>
    <xf numFmtId="173" fontId="35" fillId="0" borderId="0" applyFill="0" applyBorder="0" applyAlignment="0" applyProtection="0"/>
    <xf numFmtId="174" fontId="35" fillId="0" borderId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175" fontId="35" fillId="0" borderId="0" applyFill="0" applyBorder="0" applyAlignment="0" applyProtection="0"/>
    <xf numFmtId="0" fontId="52" fillId="0" borderId="0"/>
    <xf numFmtId="0" fontId="1" fillId="0" borderId="0"/>
    <xf numFmtId="0" fontId="1" fillId="0" borderId="0" applyNumberFormat="0" applyFill="0" applyBorder="0" applyAlignment="0" applyProtection="0"/>
    <xf numFmtId="0" fontId="54" fillId="0" borderId="0"/>
    <xf numFmtId="0" fontId="39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53" fillId="0" borderId="0" applyFont="0" applyFill="0" applyBorder="0" applyAlignment="0" applyProtection="0"/>
    <xf numFmtId="0" fontId="57" fillId="0" borderId="0"/>
    <xf numFmtId="0" fontId="53" fillId="0" borderId="0"/>
    <xf numFmtId="0" fontId="54" fillId="0" borderId="0" applyNumberFormat="0" applyFill="0" applyBorder="0" applyAlignment="0" applyProtection="0"/>
    <xf numFmtId="0" fontId="1" fillId="0" borderId="0"/>
  </cellStyleXfs>
  <cellXfs count="471">
    <xf numFmtId="0" fontId="0" fillId="0" borderId="0" xfId="0"/>
    <xf numFmtId="0" fontId="36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right" vertical="center"/>
    </xf>
    <xf numFmtId="176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4" fontId="36" fillId="0" borderId="0" xfId="0" applyNumberFormat="1" applyFont="1" applyAlignment="1">
      <alignment vertical="center"/>
    </xf>
    <xf numFmtId="3" fontId="36" fillId="0" borderId="0" xfId="0" applyNumberFormat="1" applyFont="1" applyFill="1" applyAlignment="1">
      <alignment horizontal="left" vertical="center"/>
    </xf>
    <xf numFmtId="0" fontId="36" fillId="0" borderId="13" xfId="0" applyFont="1" applyBorder="1" applyAlignment="1">
      <alignment vertical="center"/>
    </xf>
    <xf numFmtId="49" fontId="36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vertical="center" wrapText="1"/>
    </xf>
    <xf numFmtId="4" fontId="36" fillId="0" borderId="13" xfId="0" applyNumberFormat="1" applyFont="1" applyBorder="1" applyAlignment="1">
      <alignment horizontal="center" vertical="center"/>
    </xf>
    <xf numFmtId="0" fontId="36" fillId="0" borderId="13" xfId="0" applyFont="1" applyBorder="1" applyAlignment="1">
      <alignment horizontal="right" vertical="center"/>
    </xf>
    <xf numFmtId="4" fontId="36" fillId="0" borderId="13" xfId="0" applyNumberFormat="1" applyFont="1" applyBorder="1" applyAlignment="1">
      <alignment vertical="center"/>
    </xf>
    <xf numFmtId="0" fontId="38" fillId="0" borderId="0" xfId="0" applyFont="1" applyBorder="1" applyAlignment="1">
      <alignment horizontal="right" vertical="center"/>
    </xf>
    <xf numFmtId="4" fontId="38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41" fillId="0" borderId="0" xfId="0" applyFont="1" applyFill="1" applyAlignment="1">
      <alignment vertical="center"/>
    </xf>
    <xf numFmtId="177" fontId="41" fillId="0" borderId="0" xfId="75" applyNumberFormat="1" applyFont="1" applyFill="1" applyBorder="1" applyAlignment="1">
      <alignment horizontal="center" vertical="center"/>
    </xf>
    <xf numFmtId="177" fontId="41" fillId="0" borderId="0" xfId="75" applyNumberFormat="1" applyFont="1" applyBorder="1" applyAlignment="1">
      <alignment vertical="center"/>
    </xf>
    <xf numFmtId="177" fontId="42" fillId="0" borderId="0" xfId="75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Border="1" applyAlignment="1">
      <alignment vertical="center" wrapText="1"/>
    </xf>
    <xf numFmtId="177" fontId="41" fillId="0" borderId="0" xfId="75" applyNumberFormat="1" applyFont="1" applyFill="1" applyBorder="1" applyAlignment="1">
      <alignment horizontal="left" vertical="center"/>
    </xf>
    <xf numFmtId="177" fontId="41" fillId="0" borderId="0" xfId="75" applyNumberFormat="1" applyFont="1" applyFill="1" applyBorder="1" applyAlignment="1">
      <alignment vertical="center"/>
    </xf>
    <xf numFmtId="49" fontId="43" fillId="0" borderId="0" xfId="75" applyNumberFormat="1" applyFont="1" applyBorder="1" applyAlignment="1">
      <alignment vertical="center"/>
    </xf>
    <xf numFmtId="177" fontId="41" fillId="0" borderId="0" xfId="75" applyNumberFormat="1" applyFont="1" applyBorder="1" applyAlignment="1">
      <alignment vertical="center" wrapText="1"/>
    </xf>
    <xf numFmtId="177" fontId="41" fillId="0" borderId="0" xfId="75" applyNumberFormat="1" applyFont="1" applyBorder="1" applyAlignment="1">
      <alignment horizontal="center" vertical="center"/>
    </xf>
    <xf numFmtId="2" fontId="41" fillId="0" borderId="0" xfId="75" applyNumberFormat="1" applyFont="1" applyBorder="1" applyAlignment="1">
      <alignment horizontal="center" vertical="center"/>
    </xf>
    <xf numFmtId="177" fontId="41" fillId="0" borderId="0" xfId="75" applyNumberFormat="1" applyFont="1" applyBorder="1" applyAlignment="1">
      <alignment horizontal="left" vertical="center"/>
    </xf>
    <xf numFmtId="2" fontId="43" fillId="0" borderId="0" xfId="75" applyNumberFormat="1" applyFont="1" applyFill="1" applyBorder="1" applyAlignment="1">
      <alignment horizontal="left" vertical="center"/>
    </xf>
    <xf numFmtId="0" fontId="41" fillId="0" borderId="0" xfId="75" applyFont="1" applyFill="1" applyBorder="1" applyAlignment="1">
      <alignment horizontal="left" vertical="center"/>
    </xf>
    <xf numFmtId="0" fontId="41" fillId="0" borderId="0" xfId="75" applyFont="1" applyFill="1" applyBorder="1" applyAlignment="1">
      <alignment horizontal="center" vertical="center"/>
    </xf>
    <xf numFmtId="49" fontId="43" fillId="0" borderId="0" xfId="75" applyNumberFormat="1" applyFont="1" applyBorder="1" applyAlignment="1">
      <alignment horizontal="center" vertical="center"/>
    </xf>
    <xf numFmtId="177" fontId="41" fillId="0" borderId="0" xfId="75" applyNumberFormat="1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1" fontId="41" fillId="0" borderId="12" xfId="75" applyNumberFormat="1" applyFont="1" applyFill="1" applyBorder="1" applyAlignment="1">
      <alignment horizontal="center" vertical="center" wrapText="1"/>
    </xf>
    <xf numFmtId="4" fontId="46" fillId="0" borderId="12" xfId="0" applyNumberFormat="1" applyFont="1" applyFill="1" applyBorder="1" applyAlignment="1">
      <alignment vertical="center" wrapText="1"/>
    </xf>
    <xf numFmtId="4" fontId="41" fillId="0" borderId="12" xfId="0" applyNumberFormat="1" applyFont="1" applyFill="1" applyBorder="1" applyAlignment="1">
      <alignment vertical="center" wrapText="1"/>
    </xf>
    <xf numFmtId="2" fontId="41" fillId="0" borderId="12" xfId="75" applyNumberFormat="1" applyFont="1" applyFill="1" applyBorder="1" applyAlignment="1">
      <alignment vertical="center" wrapText="1"/>
    </xf>
    <xf numFmtId="0" fontId="41" fillId="0" borderId="0" xfId="0" applyFont="1" applyFill="1" applyAlignment="1">
      <alignment horizontal="left" vertical="center"/>
    </xf>
    <xf numFmtId="4" fontId="46" fillId="0" borderId="17" xfId="0" applyNumberFormat="1" applyFont="1" applyFill="1" applyBorder="1" applyAlignment="1">
      <alignment horizontal="right" vertical="center" wrapText="1"/>
    </xf>
    <xf numFmtId="4" fontId="41" fillId="0" borderId="17" xfId="0" applyNumberFormat="1" applyFont="1" applyFill="1" applyBorder="1" applyAlignment="1">
      <alignment horizontal="right" vertical="center" wrapText="1"/>
    </xf>
    <xf numFmtId="4" fontId="43" fillId="0" borderId="19" xfId="75" applyNumberFormat="1" applyFont="1" applyFill="1" applyBorder="1" applyAlignment="1">
      <alignment horizontal="right" vertical="center"/>
    </xf>
    <xf numFmtId="177" fontId="43" fillId="0" borderId="0" xfId="75" applyNumberFormat="1" applyFont="1" applyFill="1" applyBorder="1" applyAlignment="1">
      <alignment vertical="center"/>
    </xf>
    <xf numFmtId="49" fontId="41" fillId="0" borderId="0" xfId="75" applyNumberFormat="1" applyFont="1" applyBorder="1" applyAlignment="1">
      <alignment vertical="center" wrapText="1"/>
    </xf>
    <xf numFmtId="177" fontId="41" fillId="0" borderId="0" xfId="75" applyNumberFormat="1" applyFont="1" applyFill="1" applyBorder="1" applyAlignment="1">
      <alignment horizontal="right" vertical="center"/>
    </xf>
    <xf numFmtId="10" fontId="41" fillId="26" borderId="0" xfId="75" applyNumberFormat="1" applyFont="1" applyFill="1" applyBorder="1" applyAlignment="1">
      <alignment horizontal="center" vertical="center"/>
    </xf>
    <xf numFmtId="177" fontId="43" fillId="0" borderId="0" xfId="75" applyNumberFormat="1" applyFont="1" applyBorder="1" applyAlignment="1">
      <alignment vertical="center" wrapText="1"/>
    </xf>
    <xf numFmtId="177" fontId="43" fillId="0" borderId="0" xfId="75" applyNumberFormat="1" applyFont="1" applyBorder="1" applyAlignment="1">
      <alignment horizontal="right"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horizontal="right" vertical="center"/>
    </xf>
    <xf numFmtId="0" fontId="41" fillId="0" borderId="14" xfId="0" applyFont="1" applyFill="1" applyBorder="1" applyAlignment="1">
      <alignment horizontal="right" vertical="center"/>
    </xf>
    <xf numFmtId="2" fontId="41" fillId="0" borderId="0" xfId="0" applyNumberFormat="1" applyFont="1" applyFill="1" applyAlignment="1">
      <alignment vertical="center"/>
    </xf>
    <xf numFmtId="0" fontId="41" fillId="0" borderId="14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4" fontId="41" fillId="0" borderId="17" xfId="75" applyNumberFormat="1" applyFont="1" applyBorder="1" applyAlignment="1">
      <alignment horizontal="right" vertical="center"/>
    </xf>
    <xf numFmtId="4" fontId="41" fillId="0" borderId="0" xfId="0" applyNumberFormat="1" applyFont="1" applyAlignment="1">
      <alignment vertical="center"/>
    </xf>
    <xf numFmtId="4" fontId="41" fillId="0" borderId="0" xfId="0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49" fontId="41" fillId="0" borderId="12" xfId="75" applyNumberFormat="1" applyFont="1" applyFill="1" applyBorder="1" applyAlignment="1">
      <alignment horizontal="center" vertical="center" wrapText="1"/>
    </xf>
    <xf numFmtId="177" fontId="36" fillId="0" borderId="22" xfId="75" applyNumberFormat="1" applyFont="1" applyFill="1" applyBorder="1" applyAlignment="1">
      <alignment horizontal="center" vertical="center" wrapText="1"/>
    </xf>
    <xf numFmtId="177" fontId="36" fillId="0" borderId="20" xfId="75" applyNumberFormat="1" applyFont="1" applyFill="1" applyBorder="1" applyAlignment="1">
      <alignment horizontal="center" vertical="center" wrapText="1"/>
    </xf>
    <xf numFmtId="177" fontId="36" fillId="0" borderId="21" xfId="75" applyNumberFormat="1" applyFont="1" applyFill="1" applyBorder="1" applyAlignment="1">
      <alignment horizontal="center" vertical="center" wrapText="1"/>
    </xf>
    <xf numFmtId="177" fontId="36" fillId="0" borderId="23" xfId="75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0" fontId="36" fillId="0" borderId="24" xfId="0" applyFont="1" applyBorder="1" applyAlignment="1">
      <alignment vertical="center" wrapText="1"/>
    </xf>
    <xf numFmtId="4" fontId="36" fillId="0" borderId="24" xfId="0" applyNumberFormat="1" applyFont="1" applyBorder="1" applyAlignment="1">
      <alignment horizontal="center" vertical="center"/>
    </xf>
    <xf numFmtId="49" fontId="36" fillId="0" borderId="24" xfId="0" applyNumberFormat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4" fontId="48" fillId="0" borderId="0" xfId="0" applyNumberFormat="1" applyFont="1" applyFill="1" applyBorder="1" applyAlignment="1">
      <alignment vertical="center"/>
    </xf>
    <xf numFmtId="4" fontId="43" fillId="0" borderId="0" xfId="75" applyNumberFormat="1" applyFont="1" applyFill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0" fontId="49" fillId="0" borderId="0" xfId="0" applyFont="1" applyFill="1" applyAlignment="1">
      <alignment horizontal="left" vertical="center"/>
    </xf>
    <xf numFmtId="0" fontId="50" fillId="0" borderId="0" xfId="0" applyFont="1"/>
    <xf numFmtId="177" fontId="41" fillId="0" borderId="0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left" vertical="center"/>
    </xf>
    <xf numFmtId="2" fontId="43" fillId="0" borderId="0" xfId="75" applyNumberFormat="1" applyFont="1" applyFill="1" applyBorder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177" fontId="41" fillId="0" borderId="0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left" vertical="center"/>
    </xf>
    <xf numFmtId="2" fontId="43" fillId="0" borderId="0" xfId="75" applyNumberFormat="1" applyFont="1" applyFill="1" applyBorder="1" applyAlignment="1">
      <alignment horizontal="left" vertical="center"/>
    </xf>
    <xf numFmtId="4" fontId="41" fillId="0" borderId="0" xfId="75" applyNumberFormat="1" applyFont="1" applyFill="1" applyBorder="1" applyAlignment="1">
      <alignment vertical="center"/>
    </xf>
    <xf numFmtId="2" fontId="41" fillId="0" borderId="12" xfId="0" applyNumberFormat="1" applyFont="1" applyFill="1" applyBorder="1" applyAlignment="1">
      <alignment horizontal="center" vertical="center"/>
    </xf>
    <xf numFmtId="2" fontId="41" fillId="0" borderId="15" xfId="0" applyNumberFormat="1" applyFont="1" applyFill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2" fontId="55" fillId="0" borderId="12" xfId="0" applyNumberFormat="1" applyFont="1" applyFill="1" applyBorder="1" applyAlignment="1">
      <alignment horizontal="center" vertical="center"/>
    </xf>
    <xf numFmtId="2" fontId="55" fillId="0" borderId="15" xfId="0" applyNumberFormat="1" applyFont="1" applyFill="1" applyBorder="1" applyAlignment="1">
      <alignment horizontal="center" vertical="center"/>
    </xf>
    <xf numFmtId="2" fontId="41" fillId="0" borderId="12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36" fillId="0" borderId="39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0" fontId="36" fillId="0" borderId="40" xfId="0" applyFont="1" applyBorder="1" applyAlignment="1">
      <alignment horizontal="right" vertical="center"/>
    </xf>
    <xf numFmtId="4" fontId="38" fillId="0" borderId="40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vertical="center"/>
    </xf>
    <xf numFmtId="4" fontId="36" fillId="0" borderId="43" xfId="0" applyNumberFormat="1" applyFont="1" applyBorder="1" applyAlignment="1">
      <alignment vertical="center"/>
    </xf>
    <xf numFmtId="0" fontId="36" fillId="0" borderId="44" xfId="0" applyFont="1" applyBorder="1" applyAlignment="1">
      <alignment vertical="center"/>
    </xf>
    <xf numFmtId="0" fontId="36" fillId="0" borderId="45" xfId="0" applyFont="1" applyBorder="1" applyAlignment="1">
      <alignment vertical="center"/>
    </xf>
    <xf numFmtId="0" fontId="36" fillId="0" borderId="45" xfId="0" applyFont="1" applyBorder="1" applyAlignment="1">
      <alignment horizontal="right" vertical="center"/>
    </xf>
    <xf numFmtId="4" fontId="36" fillId="0" borderId="45" xfId="0" applyNumberFormat="1" applyFont="1" applyBorder="1" applyAlignment="1">
      <alignment horizontal="center" vertical="center"/>
    </xf>
    <xf numFmtId="4" fontId="36" fillId="0" borderId="45" xfId="0" applyNumberFormat="1" applyFont="1" applyBorder="1" applyAlignment="1">
      <alignment vertical="center"/>
    </xf>
    <xf numFmtId="4" fontId="36" fillId="0" borderId="46" xfId="0" applyNumberFormat="1" applyFont="1" applyBorder="1" applyAlignment="1">
      <alignment vertical="center"/>
    </xf>
    <xf numFmtId="0" fontId="36" fillId="0" borderId="42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19" xfId="0" applyFont="1" applyBorder="1" applyAlignment="1">
      <alignment vertical="center"/>
    </xf>
    <xf numFmtId="0" fontId="38" fillId="0" borderId="19" xfId="0" applyFont="1" applyBorder="1" applyAlignment="1">
      <alignment horizontal="right" vertical="center"/>
    </xf>
    <xf numFmtId="4" fontId="36" fillId="0" borderId="19" xfId="0" applyNumberFormat="1" applyFont="1" applyBorder="1" applyAlignment="1">
      <alignment horizontal="center" vertical="center"/>
    </xf>
    <xf numFmtId="4" fontId="36" fillId="0" borderId="19" xfId="0" applyNumberFormat="1" applyFont="1" applyBorder="1" applyAlignment="1">
      <alignment vertical="center"/>
    </xf>
    <xf numFmtId="4" fontId="36" fillId="0" borderId="49" xfId="0" applyNumberFormat="1" applyFont="1" applyBorder="1" applyAlignment="1">
      <alignment vertical="center"/>
    </xf>
    <xf numFmtId="0" fontId="36" fillId="0" borderId="13" xfId="0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4" fontId="36" fillId="0" borderId="12" xfId="0" applyNumberFormat="1" applyFont="1" applyBorder="1" applyAlignment="1">
      <alignment horizontal="center" vertical="center"/>
    </xf>
    <xf numFmtId="0" fontId="36" fillId="0" borderId="50" xfId="0" applyFont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left" vertical="center"/>
    </xf>
    <xf numFmtId="2" fontId="43" fillId="0" borderId="0" xfId="75" applyNumberFormat="1" applyFont="1" applyFill="1" applyBorder="1" applyAlignment="1">
      <alignment horizontal="left" vertical="center"/>
    </xf>
    <xf numFmtId="177" fontId="41" fillId="0" borderId="0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left" vertical="center"/>
    </xf>
    <xf numFmtId="2" fontId="43" fillId="0" borderId="0" xfId="75" applyNumberFormat="1" applyFont="1" applyFill="1" applyBorder="1" applyAlignment="1">
      <alignment horizontal="left" vertical="center"/>
    </xf>
    <xf numFmtId="177" fontId="41" fillId="0" borderId="0" xfId="75" applyNumberFormat="1" applyFont="1" applyFill="1" applyBorder="1" applyAlignment="1">
      <alignment horizontal="center" vertical="center"/>
    </xf>
    <xf numFmtId="2" fontId="41" fillId="0" borderId="17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center" vertical="center"/>
    </xf>
    <xf numFmtId="2" fontId="45" fillId="0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horizontal="center" vertical="center" wrapText="1"/>
    </xf>
    <xf numFmtId="2" fontId="41" fillId="0" borderId="12" xfId="0" applyNumberFormat="1" applyFont="1" applyFill="1" applyBorder="1" applyAlignment="1">
      <alignment horizontal="center" vertical="center" wrapText="1"/>
    </xf>
    <xf numFmtId="2" fontId="43" fillId="0" borderId="19" xfId="75" applyNumberFormat="1" applyFont="1" applyFill="1" applyBorder="1" applyAlignment="1">
      <alignment horizontal="center" vertical="center" wrapText="1"/>
    </xf>
    <xf numFmtId="2" fontId="41" fillId="0" borderId="17" xfId="75" applyNumberFormat="1" applyFont="1" applyBorder="1" applyAlignment="1">
      <alignment horizontal="center" vertical="center"/>
    </xf>
    <xf numFmtId="2" fontId="41" fillId="0" borderId="12" xfId="75" applyNumberFormat="1" applyFont="1" applyBorder="1" applyAlignment="1">
      <alignment horizontal="center" vertical="center"/>
    </xf>
    <xf numFmtId="4" fontId="41" fillId="0" borderId="12" xfId="75" applyNumberFormat="1" applyFont="1" applyBorder="1" applyAlignment="1">
      <alignment horizontal="center" vertical="center"/>
    </xf>
    <xf numFmtId="2" fontId="41" fillId="0" borderId="12" xfId="75" applyNumberFormat="1" applyFont="1" applyFill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/>
    </xf>
    <xf numFmtId="2" fontId="36" fillId="0" borderId="43" xfId="0" applyNumberFormat="1" applyFont="1" applyBorder="1" applyAlignment="1">
      <alignment horizontal="center" vertical="center"/>
    </xf>
    <xf numFmtId="2" fontId="36" fillId="0" borderId="24" xfId="0" applyNumberFormat="1" applyFont="1" applyBorder="1" applyAlignment="1">
      <alignment horizontal="center" vertical="center"/>
    </xf>
    <xf numFmtId="2" fontId="36" fillId="0" borderId="48" xfId="0" applyNumberFormat="1" applyFont="1" applyBorder="1" applyAlignment="1">
      <alignment horizontal="center" vertical="center"/>
    </xf>
    <xf numFmtId="2" fontId="36" fillId="0" borderId="12" xfId="0" applyNumberFormat="1" applyFont="1" applyBorder="1" applyAlignment="1">
      <alignment horizontal="center" vertical="center"/>
    </xf>
    <xf numFmtId="2" fontId="36" fillId="0" borderId="51" xfId="0" applyNumberFormat="1" applyFont="1" applyBorder="1" applyAlignment="1">
      <alignment horizontal="center" vertical="center"/>
    </xf>
    <xf numFmtId="2" fontId="38" fillId="0" borderId="40" xfId="0" applyNumberFormat="1" applyFont="1" applyBorder="1" applyAlignment="1">
      <alignment horizontal="center" vertical="center"/>
    </xf>
    <xf numFmtId="2" fontId="38" fillId="0" borderId="41" xfId="0" applyNumberFormat="1" applyFont="1" applyBorder="1" applyAlignment="1">
      <alignment horizontal="center" vertical="center"/>
    </xf>
    <xf numFmtId="2" fontId="41" fillId="0" borderId="15" xfId="0" applyNumberFormat="1" applyFont="1" applyFill="1" applyBorder="1" applyAlignment="1">
      <alignment horizontal="center" vertical="center" wrapText="1"/>
    </xf>
    <xf numFmtId="2" fontId="41" fillId="0" borderId="16" xfId="0" applyNumberFormat="1" applyFont="1" applyFill="1" applyBorder="1" applyAlignment="1">
      <alignment horizontal="center" vertical="center" wrapText="1"/>
    </xf>
    <xf numFmtId="2" fontId="55" fillId="0" borderId="24" xfId="91" applyNumberFormat="1" applyFont="1" applyFill="1" applyBorder="1" applyAlignment="1">
      <alignment horizontal="center"/>
    </xf>
    <xf numFmtId="2" fontId="55" fillId="0" borderId="24" xfId="0" applyNumberFormat="1" applyFont="1" applyFill="1" applyBorder="1" applyAlignment="1">
      <alignment horizontal="center" wrapText="1"/>
    </xf>
    <xf numFmtId="2" fontId="55" fillId="0" borderId="13" xfId="91" applyNumberFormat="1" applyFont="1" applyFill="1" applyBorder="1" applyAlignment="1">
      <alignment horizontal="center"/>
    </xf>
    <xf numFmtId="2" fontId="55" fillId="0" borderId="13" xfId="0" applyNumberFormat="1" applyFont="1" applyFill="1" applyBorder="1" applyAlignment="1">
      <alignment horizontal="center" wrapText="1"/>
    </xf>
    <xf numFmtId="2" fontId="55" fillId="27" borderId="13" xfId="0" applyNumberFormat="1" applyFont="1" applyFill="1" applyBorder="1" applyAlignment="1">
      <alignment horizontal="center" wrapText="1"/>
    </xf>
    <xf numFmtId="2" fontId="55" fillId="0" borderId="12" xfId="0" applyNumberFormat="1" applyFont="1" applyFill="1" applyBorder="1" applyAlignment="1">
      <alignment horizontal="center" vertical="center" wrapText="1"/>
    </xf>
    <xf numFmtId="2" fontId="43" fillId="0" borderId="49" xfId="75" applyNumberFormat="1" applyFont="1" applyFill="1" applyBorder="1" applyAlignment="1">
      <alignment horizontal="center" vertical="center" wrapText="1"/>
    </xf>
    <xf numFmtId="2" fontId="45" fillId="0" borderId="16" xfId="0" applyNumberFormat="1" applyFont="1" applyFill="1" applyBorder="1" applyAlignment="1">
      <alignment horizontal="center" vertical="center" wrapText="1"/>
    </xf>
    <xf numFmtId="2" fontId="46" fillId="0" borderId="15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horizontal="center" vertical="center"/>
    </xf>
    <xf numFmtId="180" fontId="41" fillId="0" borderId="15" xfId="0" applyNumberFormat="1" applyFont="1" applyFill="1" applyBorder="1" applyAlignment="1">
      <alignment horizontal="center" vertical="center"/>
    </xf>
    <xf numFmtId="181" fontId="41" fillId="0" borderId="15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4" fontId="48" fillId="0" borderId="0" xfId="0" applyNumberFormat="1" applyFont="1" applyFill="1" applyBorder="1" applyAlignment="1">
      <alignment vertical="center" wrapText="1"/>
    </xf>
    <xf numFmtId="2" fontId="41" fillId="0" borderId="53" xfId="0" applyNumberFormat="1" applyFont="1" applyFill="1" applyBorder="1" applyAlignment="1">
      <alignment horizontal="center" vertical="center" wrapText="1"/>
    </xf>
    <xf numFmtId="2" fontId="41" fillId="0" borderId="53" xfId="0" applyNumberFormat="1" applyFont="1" applyFill="1" applyBorder="1" applyAlignment="1">
      <alignment horizontal="center" vertical="center"/>
    </xf>
    <xf numFmtId="2" fontId="44" fillId="0" borderId="53" xfId="0" applyNumberFormat="1" applyFont="1" applyFill="1" applyBorder="1" applyAlignment="1">
      <alignment horizontal="center" vertical="center"/>
    </xf>
    <xf numFmtId="2" fontId="48" fillId="0" borderId="53" xfId="0" applyNumberFormat="1" applyFont="1" applyFill="1" applyBorder="1" applyAlignment="1">
      <alignment horizontal="center" vertical="center"/>
    </xf>
    <xf numFmtId="2" fontId="41" fillId="0" borderId="53" xfId="75" applyNumberFormat="1" applyFont="1" applyFill="1" applyBorder="1" applyAlignment="1">
      <alignment horizontal="center" vertical="center" wrapText="1"/>
    </xf>
    <xf numFmtId="2" fontId="41" fillId="0" borderId="53" xfId="0" applyNumberFormat="1" applyFont="1" applyBorder="1" applyAlignment="1">
      <alignment horizontal="center" vertical="center"/>
    </xf>
    <xf numFmtId="2" fontId="55" fillId="0" borderId="53" xfId="91" applyNumberFormat="1" applyFont="1" applyFill="1" applyBorder="1" applyAlignment="1">
      <alignment horizontal="center"/>
    </xf>
    <xf numFmtId="2" fontId="55" fillId="0" borderId="53" xfId="0" applyNumberFormat="1" applyFont="1" applyFill="1" applyBorder="1" applyAlignment="1">
      <alignment horizontal="center" vertical="center" wrapText="1"/>
    </xf>
    <xf numFmtId="2" fontId="55" fillId="0" borderId="53" xfId="0" applyNumberFormat="1" applyFont="1" applyFill="1" applyBorder="1" applyAlignment="1">
      <alignment horizontal="center" vertical="center"/>
    </xf>
    <xf numFmtId="2" fontId="55" fillId="0" borderId="53" xfId="0" applyNumberFormat="1" applyFont="1" applyFill="1" applyBorder="1" applyAlignment="1">
      <alignment horizontal="center" wrapText="1"/>
    </xf>
    <xf numFmtId="2" fontId="41" fillId="0" borderId="53" xfId="92" applyNumberFormat="1" applyFont="1" applyFill="1" applyBorder="1" applyAlignment="1" applyProtection="1">
      <alignment horizontal="center" vertical="center"/>
    </xf>
    <xf numFmtId="2" fontId="41" fillId="0" borderId="53" xfId="0" applyNumberFormat="1" applyFont="1" applyFill="1" applyBorder="1" applyAlignment="1">
      <alignment horizontal="center" wrapText="1"/>
    </xf>
    <xf numFmtId="2" fontId="41" fillId="0" borderId="53" xfId="0" applyNumberFormat="1" applyFont="1" applyFill="1" applyBorder="1" applyAlignment="1" applyProtection="1">
      <alignment horizontal="center" vertical="center"/>
    </xf>
    <xf numFmtId="0" fontId="5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28" borderId="53" xfId="0" applyFont="1" applyFill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64" fillId="0" borderId="0" xfId="0" applyFont="1" applyBorder="1" applyAlignment="1">
      <alignment vertical="center" wrapText="1"/>
    </xf>
    <xf numFmtId="0" fontId="65" fillId="0" borderId="0" xfId="0" applyFont="1" applyBorder="1" applyAlignment="1">
      <alignment vertical="center"/>
    </xf>
    <xf numFmtId="0" fontId="63" fillId="0" borderId="0" xfId="0" applyFont="1" applyFill="1" applyAlignment="1">
      <alignment vertical="center"/>
    </xf>
    <xf numFmtId="0" fontId="62" fillId="0" borderId="58" xfId="0" applyFont="1" applyBorder="1" applyAlignment="1">
      <alignment vertical="center"/>
    </xf>
    <xf numFmtId="0" fontId="60" fillId="0" borderId="59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49" fontId="62" fillId="0" borderId="0" xfId="0" applyNumberFormat="1" applyFont="1" applyAlignment="1">
      <alignment horizontal="left" vertical="center"/>
    </xf>
    <xf numFmtId="0" fontId="67" fillId="0" borderId="0" xfId="0" applyFont="1" applyAlignment="1">
      <alignment vertical="center"/>
    </xf>
    <xf numFmtId="0" fontId="63" fillId="0" borderId="0" xfId="0" applyNumberFormat="1" applyFont="1" applyBorder="1" applyAlignment="1">
      <alignment horizontal="right" vertical="center"/>
    </xf>
    <xf numFmtId="0" fontId="62" fillId="0" borderId="0" xfId="0" applyFont="1" applyAlignment="1">
      <alignment vertical="center"/>
    </xf>
    <xf numFmtId="0" fontId="62" fillId="29" borderId="0" xfId="0" applyFont="1" applyFill="1" applyBorder="1" applyAlignment="1">
      <alignment vertical="center" wrapText="1"/>
    </xf>
    <xf numFmtId="0" fontId="62" fillId="0" borderId="0" xfId="0" applyFont="1" applyAlignment="1">
      <alignment horizontal="right" vertical="center"/>
    </xf>
    <xf numFmtId="0" fontId="63" fillId="29" borderId="14" xfId="0" applyFont="1" applyFill="1" applyBorder="1" applyAlignment="1">
      <alignment vertical="center"/>
    </xf>
    <xf numFmtId="0" fontId="68" fillId="29" borderId="53" xfId="0" applyFont="1" applyFill="1" applyBorder="1" applyAlignment="1">
      <alignment horizontal="center" vertical="center" wrapText="1"/>
    </xf>
    <xf numFmtId="0" fontId="68" fillId="29" borderId="60" xfId="0" applyFont="1" applyFill="1" applyBorder="1" applyAlignment="1">
      <alignment horizontal="center" vertical="center" wrapText="1"/>
    </xf>
    <xf numFmtId="0" fontId="63" fillId="29" borderId="53" xfId="0" applyFont="1" applyFill="1" applyBorder="1" applyAlignment="1">
      <alignment horizontal="center" vertical="center" wrapText="1"/>
    </xf>
    <xf numFmtId="0" fontId="63" fillId="29" borderId="60" xfId="0" applyFont="1" applyFill="1" applyBorder="1" applyAlignment="1">
      <alignment horizontal="center" vertical="center" wrapText="1"/>
    </xf>
    <xf numFmtId="0" fontId="63" fillId="29" borderId="17" xfId="0" applyFont="1" applyFill="1" applyBorder="1" applyAlignment="1">
      <alignment vertical="center" wrapText="1"/>
    </xf>
    <xf numFmtId="0" fontId="63" fillId="29" borderId="60" xfId="0" applyFont="1" applyFill="1" applyBorder="1" applyAlignment="1">
      <alignment vertical="center" wrapText="1"/>
    </xf>
    <xf numFmtId="0" fontId="63" fillId="29" borderId="17" xfId="0" applyFont="1" applyFill="1" applyBorder="1" applyAlignment="1">
      <alignment horizontal="center" vertical="center" wrapText="1"/>
    </xf>
    <xf numFmtId="0" fontId="63" fillId="0" borderId="60" xfId="0" applyFont="1" applyFill="1" applyBorder="1" applyAlignment="1">
      <alignment vertical="center" wrapText="1"/>
    </xf>
    <xf numFmtId="4" fontId="63" fillId="29" borderId="60" xfId="0" applyNumberFormat="1" applyFont="1" applyFill="1" applyBorder="1" applyAlignment="1">
      <alignment vertical="center" wrapText="1"/>
    </xf>
    <xf numFmtId="0" fontId="68" fillId="29" borderId="60" xfId="0" applyFont="1" applyFill="1" applyBorder="1" applyAlignment="1">
      <alignment horizontal="right" vertical="center" wrapText="1"/>
    </xf>
    <xf numFmtId="4" fontId="69" fillId="29" borderId="60" xfId="0" applyNumberFormat="1" applyFont="1" applyFill="1" applyBorder="1" applyAlignment="1">
      <alignment vertical="center" wrapText="1"/>
    </xf>
    <xf numFmtId="0" fontId="62" fillId="29" borderId="54" xfId="0" applyFont="1" applyFill="1" applyBorder="1" applyAlignment="1">
      <alignment horizontal="right" vertical="center"/>
    </xf>
    <xf numFmtId="4" fontId="63" fillId="0" borderId="53" xfId="0" applyNumberFormat="1" applyFont="1" applyBorder="1" applyAlignment="1">
      <alignment vertical="center"/>
    </xf>
    <xf numFmtId="4" fontId="70" fillId="29" borderId="6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71" fillId="0" borderId="0" xfId="0" applyFont="1"/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center" vertical="center"/>
    </xf>
    <xf numFmtId="0" fontId="1" fillId="0" borderId="0" xfId="0" applyNumberFormat="1" applyFont="1" applyProtection="1">
      <protection locked="0"/>
    </xf>
    <xf numFmtId="0" fontId="1" fillId="29" borderId="0" xfId="0" applyNumberFormat="1" applyFont="1" applyFill="1" applyBorder="1" applyAlignment="1" applyProtection="1">
      <alignment horizontal="center"/>
      <protection locked="0"/>
    </xf>
    <xf numFmtId="0" fontId="62" fillId="0" borderId="0" xfId="0" applyFont="1" applyFill="1" applyAlignment="1">
      <alignment vertical="center"/>
    </xf>
    <xf numFmtId="0" fontId="63" fillId="0" borderId="0" xfId="0" applyFont="1"/>
    <xf numFmtId="0" fontId="73" fillId="28" borderId="53" xfId="0" applyFont="1" applyFill="1" applyBorder="1" applyAlignment="1">
      <alignment horizontal="left" vertical="center"/>
    </xf>
    <xf numFmtId="0" fontId="73" fillId="28" borderId="53" xfId="0" applyFont="1" applyFill="1" applyBorder="1" applyAlignment="1">
      <alignment horizontal="center" vertical="center"/>
    </xf>
    <xf numFmtId="0" fontId="74" fillId="0" borderId="0" xfId="0" applyNumberFormat="1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60" fillId="30" borderId="53" xfId="0" applyFont="1" applyFill="1" applyBorder="1" applyAlignment="1">
      <alignment horizontal="left" vertical="center"/>
    </xf>
    <xf numFmtId="4" fontId="36" fillId="0" borderId="24" xfId="0" quotePrefix="1" applyNumberFormat="1" applyFont="1" applyBorder="1" applyAlignment="1">
      <alignment horizontal="center" vertical="center"/>
    </xf>
    <xf numFmtId="49" fontId="36" fillId="0" borderId="61" xfId="0" applyNumberFormat="1" applyFont="1" applyBorder="1" applyAlignment="1">
      <alignment horizontal="center" vertical="center" wrapText="1"/>
    </xf>
    <xf numFmtId="4" fontId="36" fillId="0" borderId="52" xfId="0" applyNumberFormat="1" applyFont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left" vertical="center"/>
    </xf>
    <xf numFmtId="0" fontId="78" fillId="0" borderId="12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left" vertical="center" wrapText="1"/>
    </xf>
    <xf numFmtId="0" fontId="77" fillId="0" borderId="12" xfId="0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horizontal="left" vertical="center"/>
    </xf>
    <xf numFmtId="0" fontId="82" fillId="0" borderId="12" xfId="0" applyFont="1" applyFill="1" applyBorder="1" applyAlignment="1">
      <alignment horizontal="center" vertical="center"/>
    </xf>
    <xf numFmtId="0" fontId="76" fillId="0" borderId="12" xfId="0" applyFont="1" applyFill="1" applyBorder="1" applyAlignment="1">
      <alignment horizontal="center" vertical="center"/>
    </xf>
    <xf numFmtId="0" fontId="66" fillId="0" borderId="12" xfId="0" applyFont="1" applyBorder="1" applyAlignment="1">
      <alignment horizontal="center" vertical="center"/>
    </xf>
    <xf numFmtId="0" fontId="66" fillId="0" borderId="12" xfId="0" applyFont="1" applyFill="1" applyBorder="1" applyAlignment="1">
      <alignment horizontal="left" vertical="center"/>
    </xf>
    <xf numFmtId="2" fontId="66" fillId="0" borderId="12" xfId="0" applyNumberFormat="1" applyFont="1" applyBorder="1" applyAlignment="1">
      <alignment horizontal="center" vertical="center"/>
    </xf>
    <xf numFmtId="0" fontId="66" fillId="0" borderId="12" xfId="0" applyFont="1" applyFill="1" applyBorder="1" applyAlignment="1">
      <alignment horizontal="right" vertical="center"/>
    </xf>
    <xf numFmtId="0" fontId="66" fillId="0" borderId="12" xfId="0" applyFont="1" applyFill="1" applyBorder="1" applyAlignment="1">
      <alignment horizontal="center"/>
    </xf>
    <xf numFmtId="0" fontId="78" fillId="0" borderId="12" xfId="0" applyFont="1" applyFill="1" applyBorder="1" applyAlignment="1">
      <alignment vertical="center" wrapText="1"/>
    </xf>
    <xf numFmtId="16" fontId="66" fillId="0" borderId="12" xfId="0" applyNumberFormat="1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/>
    </xf>
    <xf numFmtId="0" fontId="66" fillId="0" borderId="12" xfId="108" applyFont="1" applyFill="1" applyBorder="1" applyAlignment="1">
      <alignment horizontal="left" vertical="center" wrapText="1"/>
    </xf>
    <xf numFmtId="0" fontId="66" fillId="0" borderId="12" xfId="108" applyNumberFormat="1" applyFont="1" applyFill="1" applyBorder="1" applyAlignment="1" applyProtection="1">
      <alignment horizontal="center" vertical="center" wrapText="1"/>
    </xf>
    <xf numFmtId="0" fontId="78" fillId="0" borderId="12" xfId="0" applyFont="1" applyBorder="1" applyAlignment="1">
      <alignment vertical="center" wrapText="1"/>
    </xf>
    <xf numFmtId="0" fontId="78" fillId="31" borderId="12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vertical="center"/>
    </xf>
    <xf numFmtId="0" fontId="75" fillId="0" borderId="12" xfId="0" applyFont="1" applyFill="1" applyBorder="1" applyAlignment="1">
      <alignment horizontal="center" vertical="center" wrapText="1"/>
    </xf>
    <xf numFmtId="0" fontId="79" fillId="0" borderId="12" xfId="0" applyFont="1" applyFill="1" applyBorder="1" applyAlignment="1">
      <alignment vertical="center" wrapText="1"/>
    </xf>
    <xf numFmtId="2" fontId="78" fillId="0" borderId="12" xfId="0" applyNumberFormat="1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justify" vertical="center" wrapText="1"/>
    </xf>
    <xf numFmtId="0" fontId="79" fillId="0" borderId="12" xfId="0" applyFont="1" applyFill="1" applyBorder="1" applyAlignment="1">
      <alignment horizontal="center" vertical="center" wrapText="1"/>
    </xf>
    <xf numFmtId="0" fontId="77" fillId="29" borderId="12" xfId="0" applyFont="1" applyFill="1" applyBorder="1" applyAlignment="1">
      <alignment horizontal="center" vertical="center" wrapText="1"/>
    </xf>
    <xf numFmtId="0" fontId="83" fillId="29" borderId="12" xfId="0" applyFont="1" applyFill="1" applyBorder="1" applyAlignment="1">
      <alignment vertical="center" wrapText="1"/>
    </xf>
    <xf numFmtId="0" fontId="66" fillId="29" borderId="12" xfId="0" applyFont="1" applyFill="1" applyBorder="1" applyAlignment="1">
      <alignment vertical="center" wrapText="1"/>
    </xf>
    <xf numFmtId="0" fontId="66" fillId="0" borderId="12" xfId="108" applyFont="1" applyFill="1" applyBorder="1" applyAlignment="1">
      <alignment horizontal="right" vertical="center" wrapText="1"/>
    </xf>
    <xf numFmtId="0" fontId="66" fillId="0" borderId="12" xfId="0" applyFont="1" applyBorder="1" applyAlignment="1">
      <alignment horizontal="right" vertical="center" wrapText="1"/>
    </xf>
    <xf numFmtId="0" fontId="66" fillId="0" borderId="12" xfId="0" applyFont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right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right"/>
    </xf>
    <xf numFmtId="0" fontId="66" fillId="29" borderId="12" xfId="0" applyFont="1" applyFill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75" fillId="29" borderId="12" xfId="0" applyFont="1" applyFill="1" applyBorder="1" applyAlignment="1">
      <alignment horizontal="center" vertical="center" wrapText="1"/>
    </xf>
    <xf numFmtId="0" fontId="66" fillId="0" borderId="12" xfId="0" applyFont="1" applyBorder="1" applyAlignment="1">
      <alignment horizontal="center"/>
    </xf>
    <xf numFmtId="0" fontId="80" fillId="0" borderId="12" xfId="0" applyFont="1" applyFill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66" fillId="29" borderId="12" xfId="0" applyFont="1" applyFill="1" applyBorder="1" applyAlignment="1">
      <alignment horizontal="right" vertical="center" wrapText="1"/>
    </xf>
    <xf numFmtId="0" fontId="66" fillId="0" borderId="12" xfId="0" applyFont="1" applyBorder="1" applyAlignment="1">
      <alignment horizontal="left" wrapText="1"/>
    </xf>
    <xf numFmtId="0" fontId="81" fillId="0" borderId="12" xfId="0" applyFont="1" applyBorder="1" applyAlignment="1">
      <alignment vertical="center" wrapText="1"/>
    </xf>
    <xf numFmtId="2" fontId="81" fillId="0" borderId="12" xfId="0" applyNumberFormat="1" applyFont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 wrapText="1"/>
    </xf>
    <xf numFmtId="1" fontId="66" fillId="0" borderId="12" xfId="108" applyNumberFormat="1" applyFont="1" applyBorder="1" applyAlignment="1">
      <alignment horizontal="center" vertical="center" wrapText="1"/>
    </xf>
    <xf numFmtId="4" fontId="81" fillId="0" borderId="12" xfId="0" applyNumberFormat="1" applyFont="1" applyBorder="1" applyAlignment="1">
      <alignment horizontal="center" vertical="center"/>
    </xf>
    <xf numFmtId="0" fontId="78" fillId="0" borderId="12" xfId="0" applyFont="1" applyBorder="1" applyAlignment="1">
      <alignment horizontal="center" vertical="center" wrapText="1"/>
    </xf>
    <xf numFmtId="0" fontId="78" fillId="0" borderId="12" xfId="0" applyFont="1" applyBorder="1" applyAlignment="1">
      <alignment horizontal="left" vertical="center" wrapText="1"/>
    </xf>
    <xf numFmtId="0" fontId="78" fillId="0" borderId="12" xfId="0" applyFont="1" applyBorder="1" applyAlignment="1">
      <alignment wrapText="1"/>
    </xf>
    <xf numFmtId="0" fontId="78" fillId="0" borderId="12" xfId="0" applyFont="1" applyBorder="1" applyAlignment="1">
      <alignment horizontal="center" vertical="center"/>
    </xf>
    <xf numFmtId="0" fontId="78" fillId="0" borderId="12" xfId="0" applyFont="1" applyFill="1" applyBorder="1" applyAlignment="1">
      <alignment horizontal="left" vertical="center" wrapText="1"/>
    </xf>
    <xf numFmtId="0" fontId="78" fillId="0" borderId="12" xfId="95" applyFont="1" applyFill="1" applyBorder="1" applyAlignment="1">
      <alignment horizontal="left" vertical="top" wrapText="1"/>
    </xf>
    <xf numFmtId="0" fontId="78" fillId="0" borderId="12" xfId="95" applyFont="1" applyFill="1" applyBorder="1" applyAlignment="1">
      <alignment horizontal="left" vertical="center" wrapText="1"/>
    </xf>
    <xf numFmtId="2" fontId="78" fillId="0" borderId="12" xfId="95" applyNumberFormat="1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vertical="center" wrapText="1"/>
    </xf>
    <xf numFmtId="0" fontId="81" fillId="0" borderId="12" xfId="0" applyFont="1" applyBorder="1" applyAlignment="1">
      <alignment horizontal="right" vertical="center" wrapText="1"/>
    </xf>
    <xf numFmtId="0" fontId="81" fillId="0" borderId="12" xfId="0" applyFont="1" applyBorder="1" applyAlignment="1">
      <alignment horizontal="center" vertical="center"/>
    </xf>
    <xf numFmtId="2" fontId="66" fillId="0" borderId="12" xfId="0" applyNumberFormat="1" applyFont="1" applyFill="1" applyBorder="1" applyAlignment="1">
      <alignment horizontal="right" vertical="center" wrapText="1"/>
    </xf>
    <xf numFmtId="0" fontId="76" fillId="0" borderId="12" xfId="0" applyFont="1" applyBorder="1" applyAlignment="1">
      <alignment horizontal="center" vertical="center" wrapText="1"/>
    </xf>
    <xf numFmtId="49" fontId="43" fillId="0" borderId="12" xfId="75" applyNumberFormat="1" applyFont="1" applyFill="1" applyBorder="1" applyAlignment="1">
      <alignment horizontal="center" vertical="center" wrapText="1"/>
    </xf>
    <xf numFmtId="177" fontId="43" fillId="0" borderId="12" xfId="75" applyNumberFormat="1" applyFont="1" applyFill="1" applyBorder="1" applyAlignment="1">
      <alignment horizontal="right" vertical="center" wrapText="1"/>
    </xf>
    <xf numFmtId="177" fontId="43" fillId="0" borderId="12" xfId="75" applyNumberFormat="1" applyFont="1" applyFill="1" applyBorder="1" applyAlignment="1">
      <alignment horizontal="center" vertical="center"/>
    </xf>
    <xf numFmtId="2" fontId="41" fillId="0" borderId="62" xfId="75" applyNumberFormat="1" applyFont="1" applyFill="1" applyBorder="1" applyAlignment="1">
      <alignment vertical="center" wrapText="1"/>
    </xf>
    <xf numFmtId="2" fontId="41" fillId="0" borderId="63" xfId="75" applyNumberFormat="1" applyFont="1" applyFill="1" applyBorder="1" applyAlignment="1">
      <alignment horizontal="center" vertical="center" wrapText="1"/>
    </xf>
    <xf numFmtId="2" fontId="41" fillId="0" borderId="58" xfId="75" applyNumberFormat="1" applyFont="1" applyFill="1" applyBorder="1" applyAlignment="1">
      <alignment horizontal="center" vertical="center" wrapText="1"/>
    </xf>
    <xf numFmtId="2" fontId="41" fillId="0" borderId="64" xfId="75" applyNumberFormat="1" applyFont="1" applyFill="1" applyBorder="1" applyAlignment="1">
      <alignment horizontal="center" vertical="center" wrapText="1"/>
    </xf>
    <xf numFmtId="2" fontId="51" fillId="0" borderId="65" xfId="69" applyNumberFormat="1" applyFont="1" applyFill="1" applyBorder="1" applyAlignment="1">
      <alignment horizontal="center" vertical="center" wrapText="1"/>
    </xf>
    <xf numFmtId="2" fontId="41" fillId="0" borderId="62" xfId="75" applyNumberFormat="1" applyFont="1" applyFill="1" applyBorder="1" applyAlignment="1">
      <alignment horizontal="center" vertical="center" wrapText="1"/>
    </xf>
    <xf numFmtId="2" fontId="41" fillId="0" borderId="66" xfId="75" applyNumberFormat="1" applyFont="1" applyFill="1" applyBorder="1" applyAlignment="1">
      <alignment horizontal="center" vertical="center" wrapText="1"/>
    </xf>
    <xf numFmtId="2" fontId="41" fillId="0" borderId="67" xfId="75" applyNumberFormat="1" applyFont="1" applyFill="1" applyBorder="1" applyAlignment="1">
      <alignment horizontal="center" vertical="center" wrapText="1"/>
    </xf>
    <xf numFmtId="2" fontId="51" fillId="0" borderId="68" xfId="69" applyNumberFormat="1" applyFont="1" applyFill="1" applyBorder="1" applyAlignment="1">
      <alignment horizontal="center" vertical="center" wrapText="1"/>
    </xf>
    <xf numFmtId="2" fontId="41" fillId="0" borderId="69" xfId="75" applyNumberFormat="1" applyFont="1" applyFill="1" applyBorder="1" applyAlignment="1">
      <alignment horizontal="center" vertical="center" wrapText="1"/>
    </xf>
    <xf numFmtId="4" fontId="43" fillId="0" borderId="11" xfId="75" applyNumberFormat="1" applyFont="1" applyFill="1" applyBorder="1" applyAlignment="1">
      <alignment horizontal="right" vertical="center"/>
    </xf>
    <xf numFmtId="2" fontId="66" fillId="0" borderId="12" xfId="73" applyNumberFormat="1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/>
    </xf>
    <xf numFmtId="2" fontId="66" fillId="0" borderId="12" xfId="0" applyNumberFormat="1" applyFont="1" applyFill="1" applyBorder="1" applyAlignment="1">
      <alignment horizontal="center" vertical="center"/>
    </xf>
    <xf numFmtId="2" fontId="78" fillId="0" borderId="12" xfId="0" applyNumberFormat="1" applyFont="1" applyFill="1" applyBorder="1" applyAlignment="1">
      <alignment horizontal="center"/>
    </xf>
    <xf numFmtId="2" fontId="66" fillId="0" borderId="12" xfId="108" applyNumberFormat="1" applyFont="1" applyFill="1" applyBorder="1" applyAlignment="1">
      <alignment horizontal="center" vertical="center" wrapText="1"/>
    </xf>
    <xf numFmtId="2" fontId="79" fillId="0" borderId="12" xfId="0" applyNumberFormat="1" applyFont="1" applyFill="1" applyBorder="1" applyAlignment="1">
      <alignment horizontal="center" vertical="center" wrapText="1"/>
    </xf>
    <xf numFmtId="2" fontId="66" fillId="0" borderId="12" xfId="0" applyNumberFormat="1" applyFont="1" applyFill="1" applyBorder="1" applyAlignment="1">
      <alignment horizontal="center" vertical="center" wrapText="1"/>
    </xf>
    <xf numFmtId="2" fontId="81" fillId="0" borderId="12" xfId="0" applyNumberFormat="1" applyFont="1" applyFill="1" applyBorder="1" applyAlignment="1">
      <alignment horizontal="center" vertical="center"/>
    </xf>
    <xf numFmtId="2" fontId="84" fillId="0" borderId="12" xfId="0" applyNumberFormat="1" applyFont="1" applyFill="1" applyBorder="1" applyAlignment="1">
      <alignment horizontal="center" vertical="center" wrapText="1"/>
    </xf>
    <xf numFmtId="4" fontId="81" fillId="0" borderId="12" xfId="0" applyNumberFormat="1" applyFont="1" applyFill="1" applyBorder="1" applyAlignment="1">
      <alignment horizontal="center" vertical="center"/>
    </xf>
    <xf numFmtId="177" fontId="66" fillId="0" borderId="12" xfId="0" applyNumberFormat="1" applyFont="1" applyFill="1" applyBorder="1" applyAlignment="1">
      <alignment horizontal="center" vertical="center"/>
    </xf>
    <xf numFmtId="2" fontId="78" fillId="0" borderId="12" xfId="0" applyNumberFormat="1" applyFont="1" applyFill="1" applyBorder="1" applyAlignment="1">
      <alignment horizontal="center" vertical="center"/>
    </xf>
    <xf numFmtId="2" fontId="78" fillId="0" borderId="12" xfId="0" applyNumberFormat="1" applyFont="1" applyFill="1" applyBorder="1" applyAlignment="1">
      <alignment horizontal="center" vertical="distributed"/>
    </xf>
    <xf numFmtId="2" fontId="43" fillId="0" borderId="12" xfId="75" applyNumberFormat="1" applyFont="1" applyFill="1" applyBorder="1" applyAlignment="1">
      <alignment horizontal="center" vertical="center"/>
    </xf>
    <xf numFmtId="2" fontId="55" fillId="0" borderId="70" xfId="91" applyNumberFormat="1" applyFont="1" applyFill="1" applyBorder="1" applyAlignment="1">
      <alignment horizontal="center"/>
    </xf>
    <xf numFmtId="2" fontId="55" fillId="0" borderId="70" xfId="92" applyNumberFormat="1" applyFont="1" applyFill="1" applyBorder="1" applyAlignment="1" applyProtection="1">
      <alignment horizontal="center" vertical="center"/>
    </xf>
    <xf numFmtId="2" fontId="56" fillId="0" borderId="71" xfId="0" applyNumberFormat="1" applyFont="1" applyFill="1" applyBorder="1" applyAlignment="1">
      <alignment horizontal="center" vertical="center"/>
    </xf>
    <xf numFmtId="2" fontId="55" fillId="0" borderId="52" xfId="91" applyNumberFormat="1" applyFont="1" applyFill="1" applyBorder="1" applyAlignment="1">
      <alignment horizontal="center"/>
    </xf>
    <xf numFmtId="2" fontId="55" fillId="27" borderId="70" xfId="91" applyNumberFormat="1" applyFont="1" applyFill="1" applyBorder="1" applyAlignment="1">
      <alignment horizontal="center"/>
    </xf>
    <xf numFmtId="49" fontId="43" fillId="0" borderId="72" xfId="75" applyNumberFormat="1" applyFont="1" applyFill="1" applyBorder="1" applyAlignment="1">
      <alignment horizontal="center" vertical="center" wrapText="1"/>
    </xf>
    <xf numFmtId="177" fontId="43" fillId="0" borderId="73" xfId="75" applyNumberFormat="1" applyFont="1" applyFill="1" applyBorder="1" applyAlignment="1">
      <alignment horizontal="right" vertical="center" wrapText="1"/>
    </xf>
    <xf numFmtId="177" fontId="43" fillId="0" borderId="73" xfId="75" applyNumberFormat="1" applyFont="1" applyFill="1" applyBorder="1" applyAlignment="1">
      <alignment horizontal="center" vertical="center"/>
    </xf>
    <xf numFmtId="2" fontId="43" fillId="0" borderId="73" xfId="75" applyNumberFormat="1" applyFont="1" applyFill="1" applyBorder="1" applyAlignment="1">
      <alignment horizontal="center" vertical="center"/>
    </xf>
    <xf numFmtId="0" fontId="78" fillId="27" borderId="12" xfId="0" applyFont="1" applyFill="1" applyBorder="1" applyAlignment="1">
      <alignment horizontal="left" vertical="center" wrapText="1"/>
    </xf>
    <xf numFmtId="16" fontId="66" fillId="0" borderId="12" xfId="0" applyNumberFormat="1" applyFont="1" applyBorder="1" applyAlignment="1">
      <alignment horizontal="center" vertical="center"/>
    </xf>
    <xf numFmtId="0" fontId="66" fillId="0" borderId="12" xfId="0" applyFont="1" applyBorder="1" applyAlignment="1">
      <alignment horizontal="left" vertical="top" wrapText="1"/>
    </xf>
    <xf numFmtId="0" fontId="78" fillId="0" borderId="12" xfId="0" applyFont="1" applyFill="1" applyBorder="1" applyAlignment="1">
      <alignment horizontal="left"/>
    </xf>
    <xf numFmtId="4" fontId="66" fillId="0" borderId="12" xfId="0" applyNumberFormat="1" applyFont="1" applyFill="1" applyBorder="1" applyAlignment="1">
      <alignment horizontal="center" vertical="center"/>
    </xf>
    <xf numFmtId="0" fontId="79" fillId="0" borderId="12" xfId="0" applyFont="1" applyBorder="1" applyAlignment="1">
      <alignment horizontal="center" vertical="center" wrapText="1"/>
    </xf>
    <xf numFmtId="0" fontId="86" fillId="0" borderId="12" xfId="0" applyFont="1" applyFill="1" applyBorder="1" applyAlignment="1">
      <alignment horizontal="center" vertical="center"/>
    </xf>
    <xf numFmtId="0" fontId="85" fillId="0" borderId="12" xfId="95" applyFont="1" applyFill="1" applyBorder="1" applyAlignment="1">
      <alignment horizontal="center" vertical="center" wrapText="1"/>
    </xf>
    <xf numFmtId="0" fontId="66" fillId="0" borderId="12" xfId="108" applyNumberFormat="1" applyFont="1" applyBorder="1" applyAlignment="1">
      <alignment horizontal="center" vertical="center" wrapText="1"/>
    </xf>
    <xf numFmtId="0" fontId="89" fillId="0" borderId="12" xfId="108" applyNumberFormat="1" applyFont="1" applyFill="1" applyBorder="1" applyAlignment="1" applyProtection="1">
      <alignment horizontal="center" vertical="center" wrapText="1"/>
    </xf>
    <xf numFmtId="2" fontId="89" fillId="0" borderId="12" xfId="108" applyNumberFormat="1" applyFont="1" applyFill="1" applyBorder="1" applyAlignment="1">
      <alignment horizontal="center" vertical="center" wrapText="1"/>
    </xf>
    <xf numFmtId="0" fontId="66" fillId="31" borderId="12" xfId="0" applyFont="1" applyFill="1" applyBorder="1" applyAlignment="1">
      <alignment horizontal="left" vertical="center" wrapText="1"/>
    </xf>
    <xf numFmtId="0" fontId="81" fillId="0" borderId="12" xfId="0" applyFont="1" applyBorder="1" applyAlignment="1">
      <alignment horizontal="left" vertical="center" wrapText="1"/>
    </xf>
    <xf numFmtId="0" fontId="78" fillId="0" borderId="12" xfId="0" applyFont="1" applyFill="1" applyBorder="1" applyAlignment="1">
      <alignment horizontal="right" wrapText="1"/>
    </xf>
    <xf numFmtId="0" fontId="78" fillId="31" borderId="12" xfId="0" applyFont="1" applyFill="1" applyBorder="1" applyAlignment="1">
      <alignment horizontal="center"/>
    </xf>
    <xf numFmtId="0" fontId="70" fillId="0" borderId="12" xfId="108" applyNumberFormat="1" applyFont="1" applyFill="1" applyBorder="1" applyAlignment="1" applyProtection="1">
      <alignment horizontal="center" vertical="center" wrapText="1"/>
    </xf>
    <xf numFmtId="2" fontId="70" fillId="0" borderId="12" xfId="108" applyNumberFormat="1" applyFont="1" applyFill="1" applyBorder="1" applyAlignment="1">
      <alignment horizontal="center" vertical="center" wrapText="1"/>
    </xf>
    <xf numFmtId="2" fontId="78" fillId="0" borderId="12" xfId="95" applyNumberFormat="1" applyFont="1" applyFill="1" applyBorder="1" applyAlignment="1">
      <alignment horizontal="left" vertical="center" wrapText="1"/>
    </xf>
    <xf numFmtId="1" fontId="76" fillId="0" borderId="12" xfId="108" applyNumberFormat="1" applyFont="1" applyBorder="1" applyAlignment="1">
      <alignment horizontal="center" vertical="center" wrapText="1"/>
    </xf>
    <xf numFmtId="0" fontId="76" fillId="0" borderId="12" xfId="108" applyFont="1" applyFill="1" applyBorder="1" applyAlignment="1">
      <alignment horizontal="left" vertical="center" wrapText="1"/>
    </xf>
    <xf numFmtId="0" fontId="76" fillId="0" borderId="12" xfId="108" applyNumberFormat="1" applyFont="1" applyFill="1" applyBorder="1" applyAlignment="1" applyProtection="1">
      <alignment horizontal="center" vertical="center" wrapText="1"/>
    </xf>
    <xf numFmtId="2" fontId="76" fillId="0" borderId="12" xfId="108" applyNumberFormat="1" applyFont="1" applyFill="1" applyBorder="1" applyAlignment="1">
      <alignment horizontal="center" vertical="center" wrapText="1"/>
    </xf>
    <xf numFmtId="0" fontId="90" fillId="0" borderId="12" xfId="0" applyFont="1" applyBorder="1" applyAlignment="1">
      <alignment vertical="center" wrapText="1"/>
    </xf>
    <xf numFmtId="0" fontId="75" fillId="0" borderId="12" xfId="108" applyFont="1" applyFill="1" applyBorder="1" applyAlignment="1">
      <alignment horizontal="left" vertical="center" wrapText="1"/>
    </xf>
    <xf numFmtId="0" fontId="75" fillId="0" borderId="12" xfId="95" applyFont="1" applyFill="1" applyBorder="1" applyAlignment="1">
      <alignment horizontal="left" vertical="center" wrapText="1"/>
    </xf>
    <xf numFmtId="0" fontId="79" fillId="0" borderId="12" xfId="0" applyFont="1" applyBorder="1" applyAlignment="1">
      <alignment vertical="center" wrapText="1"/>
    </xf>
    <xf numFmtId="0" fontId="66" fillId="0" borderId="12" xfId="95" applyFont="1" applyFill="1" applyBorder="1" applyAlignment="1">
      <alignment horizontal="left" vertical="center" wrapText="1"/>
    </xf>
    <xf numFmtId="1" fontId="78" fillId="0" borderId="12" xfId="95" applyNumberFormat="1" applyFont="1" applyFill="1" applyBorder="1" applyAlignment="1">
      <alignment horizontal="left" vertical="center" wrapText="1"/>
    </xf>
    <xf numFmtId="0" fontId="78" fillId="0" borderId="12" xfId="0" applyNumberFormat="1" applyFont="1" applyFill="1" applyBorder="1" applyAlignment="1" applyProtection="1">
      <alignment vertical="top"/>
    </xf>
    <xf numFmtId="0" fontId="78" fillId="0" borderId="12" xfId="0" applyNumberFormat="1" applyFont="1" applyFill="1" applyBorder="1" applyAlignment="1" applyProtection="1">
      <alignment horizontal="center" vertical="center" wrapText="1"/>
    </xf>
    <xf numFmtId="2" fontId="78" fillId="31" borderId="12" xfId="0" applyNumberFormat="1" applyFont="1" applyFill="1" applyBorder="1" applyAlignment="1" applyProtection="1">
      <alignment horizontal="center" vertical="center"/>
    </xf>
    <xf numFmtId="0" fontId="66" fillId="0" borderId="12" xfId="0" applyNumberFormat="1" applyFont="1" applyFill="1" applyBorder="1" applyAlignment="1" applyProtection="1">
      <alignment horizontal="right" vertical="top" wrapText="1"/>
    </xf>
    <xf numFmtId="0" fontId="66" fillId="0" borderId="12" xfId="0" applyNumberFormat="1" applyFont="1" applyFill="1" applyBorder="1" applyAlignment="1" applyProtection="1">
      <alignment horizontal="center" vertical="center" wrapText="1"/>
    </xf>
    <xf numFmtId="2" fontId="66" fillId="0" borderId="12" xfId="0" applyNumberFormat="1" applyFont="1" applyFill="1" applyBorder="1" applyAlignment="1" applyProtection="1">
      <alignment horizontal="center" vertical="center"/>
    </xf>
    <xf numFmtId="0" fontId="83" fillId="0" borderId="12" xfId="108" applyNumberFormat="1" applyFont="1" applyFill="1" applyBorder="1" applyAlignment="1" applyProtection="1">
      <alignment horizontal="center" vertical="center" wrapText="1"/>
    </xf>
    <xf numFmtId="2" fontId="83" fillId="0" borderId="12" xfId="108" applyNumberFormat="1" applyFont="1" applyFill="1" applyBorder="1" applyAlignment="1">
      <alignment horizontal="center" vertical="center" wrapText="1"/>
    </xf>
    <xf numFmtId="0" fontId="66" fillId="0" borderId="12" xfId="0" applyFont="1" applyBorder="1" applyAlignment="1">
      <alignment wrapText="1"/>
    </xf>
    <xf numFmtId="0" fontId="88" fillId="0" borderId="12" xfId="0" applyFont="1" applyBorder="1" applyAlignment="1">
      <alignment horizontal="center" vertical="center"/>
    </xf>
    <xf numFmtId="0" fontId="90" fillId="0" borderId="12" xfId="0" applyFont="1" applyBorder="1" applyAlignment="1">
      <alignment horizontal="left" vertical="center"/>
    </xf>
    <xf numFmtId="0" fontId="91" fillId="0" borderId="12" xfId="0" applyFont="1" applyBorder="1" applyAlignment="1">
      <alignment horizontal="center" vertical="center"/>
    </xf>
    <xf numFmtId="0" fontId="90" fillId="0" borderId="12" xfId="0" applyFont="1" applyBorder="1" applyAlignment="1">
      <alignment horizontal="left" vertical="center" wrapText="1"/>
    </xf>
    <xf numFmtId="0" fontId="81" fillId="0" borderId="12" xfId="0" applyFont="1" applyFill="1" applyBorder="1" applyAlignment="1">
      <alignment horizontal="right" vertical="center" wrapText="1"/>
    </xf>
    <xf numFmtId="0" fontId="66" fillId="31" borderId="12" xfId="0" applyFont="1" applyFill="1" applyBorder="1" applyAlignment="1">
      <alignment horizontal="center" vertical="center"/>
    </xf>
    <xf numFmtId="0" fontId="66" fillId="31" borderId="12" xfId="0" applyFont="1" applyFill="1" applyBorder="1" applyAlignment="1">
      <alignment horizontal="right" vertical="center" wrapText="1"/>
    </xf>
    <xf numFmtId="0" fontId="66" fillId="31" borderId="12" xfId="0" applyFont="1" applyFill="1" applyBorder="1" applyAlignment="1">
      <alignment horizontal="center" vertical="center" wrapText="1"/>
    </xf>
    <xf numFmtId="0" fontId="75" fillId="0" borderId="12" xfId="0" applyFont="1" applyFill="1" applyBorder="1" applyAlignment="1">
      <alignment vertical="center" wrapText="1"/>
    </xf>
    <xf numFmtId="4" fontId="66" fillId="0" borderId="12" xfId="0" applyNumberFormat="1" applyFont="1" applyBorder="1" applyAlignment="1">
      <alignment horizontal="left" vertical="center" wrapText="1"/>
    </xf>
    <xf numFmtId="0" fontId="81" fillId="0" borderId="12" xfId="0" applyFont="1" applyBorder="1"/>
    <xf numFmtId="2" fontId="81" fillId="0" borderId="12" xfId="0" applyNumberFormat="1" applyFont="1" applyBorder="1"/>
    <xf numFmtId="2" fontId="91" fillId="0" borderId="12" xfId="0" applyNumberFormat="1" applyFont="1" applyFill="1" applyBorder="1" applyAlignment="1">
      <alignment horizontal="center" vertical="center"/>
    </xf>
    <xf numFmtId="2" fontId="66" fillId="31" borderId="12" xfId="0" applyNumberFormat="1" applyFont="1" applyFill="1" applyBorder="1" applyAlignment="1">
      <alignment horizontal="center" vertical="center"/>
    </xf>
    <xf numFmtId="2" fontId="66" fillId="31" borderId="12" xfId="0" applyNumberFormat="1" applyFont="1" applyFill="1" applyBorder="1" applyAlignment="1">
      <alignment horizontal="center" vertical="center" wrapText="1"/>
    </xf>
    <xf numFmtId="0" fontId="66" fillId="0" borderId="12" xfId="0" applyFont="1" applyFill="1" applyBorder="1" applyAlignment="1" applyProtection="1">
      <alignment horizontal="center" vertical="center"/>
    </xf>
    <xf numFmtId="177" fontId="66" fillId="0" borderId="12" xfId="0" applyNumberFormat="1" applyFont="1" applyBorder="1" applyAlignment="1" applyProtection="1">
      <alignment horizontal="center" vertical="center" wrapText="1"/>
    </xf>
    <xf numFmtId="0" fontId="81" fillId="0" borderId="12" xfId="0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vertical="center" wrapText="1"/>
    </xf>
    <xf numFmtId="0" fontId="81" fillId="31" borderId="12" xfId="0" applyFont="1" applyFill="1" applyBorder="1" applyAlignment="1">
      <alignment vertical="center" wrapText="1"/>
    </xf>
    <xf numFmtId="1" fontId="66" fillId="0" borderId="12" xfId="108" applyNumberFormat="1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right" vertical="center" wrapText="1"/>
    </xf>
    <xf numFmtId="0" fontId="90" fillId="0" borderId="12" xfId="0" applyFont="1" applyFill="1" applyBorder="1" applyAlignment="1">
      <alignment vertical="center" wrapText="1"/>
    </xf>
    <xf numFmtId="2" fontId="88" fillId="0" borderId="12" xfId="0" applyNumberFormat="1" applyFont="1" applyFill="1" applyBorder="1" applyAlignment="1">
      <alignment horizontal="center" vertical="center"/>
    </xf>
    <xf numFmtId="0" fontId="95" fillId="0" borderId="12" xfId="0" applyFont="1" applyFill="1" applyBorder="1" applyAlignment="1">
      <alignment vertical="center" wrapText="1"/>
    </xf>
    <xf numFmtId="0" fontId="84" fillId="0" borderId="12" xfId="0" applyFont="1" applyBorder="1" applyAlignment="1">
      <alignment horizontal="center" vertical="center"/>
    </xf>
    <xf numFmtId="2" fontId="84" fillId="0" borderId="12" xfId="0" applyNumberFormat="1" applyFont="1" applyFill="1" applyBorder="1" applyAlignment="1">
      <alignment horizontal="center" vertical="center"/>
    </xf>
    <xf numFmtId="0" fontId="78" fillId="0" borderId="12" xfId="109" applyFont="1" applyFill="1" applyBorder="1" applyAlignment="1">
      <alignment horizontal="left" wrapText="1"/>
    </xf>
    <xf numFmtId="0" fontId="66" fillId="0" borderId="12" xfId="0" applyFont="1" applyFill="1" applyBorder="1" applyAlignment="1">
      <alignment horizontal="right"/>
    </xf>
    <xf numFmtId="0" fontId="60" fillId="0" borderId="12" xfId="0" applyFont="1" applyBorder="1" applyAlignment="1">
      <alignment horizontal="center" vertical="center" wrapText="1"/>
    </xf>
    <xf numFmtId="0" fontId="66" fillId="0" borderId="12" xfId="109" applyFont="1" applyFill="1" applyBorder="1" applyAlignment="1">
      <alignment horizontal="left" wrapText="1"/>
    </xf>
    <xf numFmtId="0" fontId="66" fillId="0" borderId="12" xfId="109" applyFont="1" applyFill="1" applyBorder="1" applyAlignment="1">
      <alignment horizontal="center"/>
    </xf>
    <xf numFmtId="0" fontId="66" fillId="0" borderId="12" xfId="109" applyFont="1" applyFill="1" applyBorder="1" applyAlignment="1">
      <alignment horizontal="right" wrapText="1"/>
    </xf>
    <xf numFmtId="0" fontId="97" fillId="0" borderId="12" xfId="109" applyFont="1" applyFill="1" applyBorder="1" applyAlignment="1">
      <alignment horizontal="center"/>
    </xf>
    <xf numFmtId="0" fontId="78" fillId="0" borderId="12" xfId="109" applyFont="1" applyFill="1" applyBorder="1" applyAlignment="1">
      <alignment horizontal="right" wrapText="1"/>
    </xf>
    <xf numFmtId="4" fontId="78" fillId="0" borderId="12" xfId="110" applyNumberFormat="1" applyFont="1" applyFill="1" applyBorder="1" applyAlignment="1">
      <alignment horizontal="left" vertical="center" wrapText="1"/>
    </xf>
    <xf numFmtId="0" fontId="98" fillId="0" borderId="12" xfId="0" applyFont="1" applyFill="1" applyBorder="1" applyAlignment="1">
      <alignment horizontal="center" vertical="center"/>
    </xf>
    <xf numFmtId="0" fontId="66" fillId="29" borderId="12" xfId="0" applyFont="1" applyFill="1" applyBorder="1" applyAlignment="1">
      <alignment horizontal="center" vertical="center" wrapText="1"/>
    </xf>
    <xf numFmtId="2" fontId="66" fillId="0" borderId="12" xfId="0" applyNumberFormat="1" applyFont="1" applyFill="1" applyBorder="1" applyAlignment="1">
      <alignment vertical="center" wrapText="1"/>
    </xf>
    <xf numFmtId="2" fontId="75" fillId="0" borderId="12" xfId="0" applyNumberFormat="1" applyFont="1" applyFill="1" applyBorder="1" applyAlignment="1">
      <alignment horizontal="left" vertical="center" wrapText="1"/>
    </xf>
    <xf numFmtId="2" fontId="78" fillId="0" borderId="12" xfId="0" applyNumberFormat="1" applyFont="1" applyFill="1" applyBorder="1" applyAlignment="1">
      <alignment horizontal="left" vertical="center" wrapText="1"/>
    </xf>
    <xf numFmtId="16" fontId="66" fillId="29" borderId="12" xfId="0" applyNumberFormat="1" applyFont="1" applyFill="1" applyBorder="1" applyAlignment="1">
      <alignment horizontal="center" vertical="center" wrapText="1"/>
    </xf>
    <xf numFmtId="0" fontId="78" fillId="0" borderId="12" xfId="95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right" vertical="center"/>
    </xf>
    <xf numFmtId="0" fontId="97" fillId="0" borderId="12" xfId="0" applyFont="1" applyFill="1" applyBorder="1" applyAlignment="1">
      <alignment horizontal="center" vertical="center"/>
    </xf>
    <xf numFmtId="0" fontId="99" fillId="0" borderId="0" xfId="0" applyFont="1"/>
    <xf numFmtId="0" fontId="62" fillId="29" borderId="54" xfId="0" applyFont="1" applyFill="1" applyBorder="1" applyAlignment="1">
      <alignment horizontal="right" vertical="center"/>
    </xf>
    <xf numFmtId="0" fontId="62" fillId="29" borderId="56" xfId="0" applyFont="1" applyFill="1" applyBorder="1" applyAlignment="1">
      <alignment horizontal="right" vertical="center"/>
    </xf>
    <xf numFmtId="0" fontId="68" fillId="29" borderId="54" xfId="0" applyFont="1" applyFill="1" applyBorder="1" applyAlignment="1">
      <alignment horizontal="right" vertical="center"/>
    </xf>
    <xf numFmtId="0" fontId="68" fillId="29" borderId="56" xfId="0" applyFont="1" applyFill="1" applyBorder="1" applyAlignment="1">
      <alignment horizontal="right" vertical="center"/>
    </xf>
    <xf numFmtId="0" fontId="58" fillId="28" borderId="54" xfId="0" applyFont="1" applyFill="1" applyBorder="1" applyAlignment="1">
      <alignment horizontal="center" vertical="center"/>
    </xf>
    <xf numFmtId="0" fontId="58" fillId="28" borderId="55" xfId="0" applyFont="1" applyFill="1" applyBorder="1" applyAlignment="1">
      <alignment horizontal="center" vertical="center"/>
    </xf>
    <xf numFmtId="0" fontId="58" fillId="28" borderId="56" xfId="0" applyFont="1" applyFill="1" applyBorder="1" applyAlignment="1">
      <alignment horizontal="center" vertical="center"/>
    </xf>
    <xf numFmtId="0" fontId="71" fillId="28" borderId="54" xfId="0" applyFont="1" applyFill="1" applyBorder="1" applyAlignment="1">
      <alignment horizontal="center"/>
    </xf>
    <xf numFmtId="0" fontId="71" fillId="28" borderId="56" xfId="0" applyFont="1" applyFill="1" applyBorder="1" applyAlignment="1">
      <alignment horizontal="center"/>
    </xf>
    <xf numFmtId="0" fontId="61" fillId="0" borderId="0" xfId="0" applyFont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63" fillId="29" borderId="14" xfId="0" applyFont="1" applyFill="1" applyBorder="1" applyAlignment="1">
      <alignment vertical="center" wrapText="1"/>
    </xf>
    <xf numFmtId="0" fontId="61" fillId="0" borderId="57" xfId="0" applyFont="1" applyBorder="1" applyAlignment="1">
      <alignment horizontal="center" vertical="center"/>
    </xf>
    <xf numFmtId="0" fontId="66" fillId="30" borderId="59" xfId="0" applyFont="1" applyFill="1" applyBorder="1" applyAlignment="1">
      <alignment horizontal="center" vertical="center" wrapText="1"/>
    </xf>
    <xf numFmtId="0" fontId="66" fillId="30" borderId="0" xfId="0" applyFont="1" applyFill="1" applyBorder="1" applyAlignment="1">
      <alignment horizontal="center" vertical="center" wrapText="1"/>
    </xf>
    <xf numFmtId="0" fontId="66" fillId="30" borderId="58" xfId="0" applyFont="1" applyFill="1" applyBorder="1" applyAlignment="1">
      <alignment horizontal="center" vertical="center" wrapText="1"/>
    </xf>
    <xf numFmtId="0" fontId="73" fillId="28" borderId="54" xfId="0" applyFont="1" applyFill="1" applyBorder="1" applyAlignment="1">
      <alignment horizontal="center" vertical="center"/>
    </xf>
    <xf numFmtId="0" fontId="73" fillId="28" borderId="55" xfId="0" applyFont="1" applyFill="1" applyBorder="1" applyAlignment="1">
      <alignment horizontal="center" vertical="center"/>
    </xf>
    <xf numFmtId="0" fontId="73" fillId="28" borderId="56" xfId="0" applyFont="1" applyFill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1" fontId="73" fillId="28" borderId="54" xfId="0" applyNumberFormat="1" applyFont="1" applyFill="1" applyBorder="1" applyAlignment="1">
      <alignment horizontal="center" vertical="center"/>
    </xf>
    <xf numFmtId="1" fontId="73" fillId="28" borderId="55" xfId="0" applyNumberFormat="1" applyFont="1" applyFill="1" applyBorder="1" applyAlignment="1">
      <alignment horizontal="center" vertical="center"/>
    </xf>
    <xf numFmtId="1" fontId="73" fillId="28" borderId="56" xfId="0" applyNumberFormat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177" fontId="36" fillId="0" borderId="28" xfId="75" applyNumberFormat="1" applyFont="1" applyFill="1" applyBorder="1" applyAlignment="1">
      <alignment horizontal="center" vertical="center" wrapText="1"/>
    </xf>
    <xf numFmtId="177" fontId="36" fillId="0" borderId="29" xfId="75" applyNumberFormat="1" applyFont="1" applyFill="1" applyBorder="1" applyAlignment="1">
      <alignment horizontal="center" vertical="center" wrapText="1"/>
    </xf>
    <xf numFmtId="177" fontId="36" fillId="0" borderId="30" xfId="75" applyNumberFormat="1" applyFont="1" applyFill="1" applyBorder="1" applyAlignment="1">
      <alignment horizontal="center" vertical="center" wrapText="1"/>
    </xf>
    <xf numFmtId="177" fontId="36" fillId="0" borderId="28" xfId="75" applyNumberFormat="1" applyFont="1" applyFill="1" applyBorder="1" applyAlignment="1">
      <alignment horizontal="center" vertical="center" textRotation="90"/>
    </xf>
    <xf numFmtId="177" fontId="36" fillId="0" borderId="29" xfId="75" applyNumberFormat="1" applyFont="1" applyFill="1" applyBorder="1" applyAlignment="1">
      <alignment horizontal="center" vertical="center" textRotation="90"/>
    </xf>
    <xf numFmtId="177" fontId="36" fillId="0" borderId="30" xfId="75" applyNumberFormat="1" applyFont="1" applyFill="1" applyBorder="1" applyAlignment="1">
      <alignment horizontal="center" vertical="center" textRotation="90"/>
    </xf>
    <xf numFmtId="2" fontId="36" fillId="0" borderId="28" xfId="75" applyNumberFormat="1" applyFont="1" applyFill="1" applyBorder="1" applyAlignment="1">
      <alignment horizontal="center" vertical="center" textRotation="90"/>
    </xf>
    <xf numFmtId="2" fontId="36" fillId="0" borderId="29" xfId="75" applyNumberFormat="1" applyFont="1" applyFill="1" applyBorder="1" applyAlignment="1">
      <alignment horizontal="center" vertical="center" textRotation="90"/>
    </xf>
    <xf numFmtId="2" fontId="36" fillId="0" borderId="30" xfId="75" applyNumberFormat="1" applyFont="1" applyFill="1" applyBorder="1" applyAlignment="1">
      <alignment horizontal="center" vertical="center" textRotation="90"/>
    </xf>
    <xf numFmtId="177" fontId="36" fillId="0" borderId="31" xfId="75" applyNumberFormat="1" applyFont="1" applyFill="1" applyBorder="1" applyAlignment="1">
      <alignment horizontal="center" vertical="center"/>
    </xf>
    <xf numFmtId="177" fontId="36" fillId="0" borderId="32" xfId="75" applyNumberFormat="1" applyFont="1" applyFill="1" applyBorder="1" applyAlignment="1">
      <alignment horizontal="center" vertical="center"/>
    </xf>
    <xf numFmtId="177" fontId="41" fillId="0" borderId="0" xfId="75" applyNumberFormat="1" applyFont="1" applyFill="1" applyBorder="1" applyAlignment="1">
      <alignment horizontal="center" vertical="center"/>
    </xf>
    <xf numFmtId="177" fontId="92" fillId="0" borderId="14" xfId="75" applyNumberFormat="1" applyFont="1" applyFill="1" applyBorder="1" applyAlignment="1">
      <alignment horizontal="center" vertical="center"/>
    </xf>
    <xf numFmtId="2" fontId="43" fillId="0" borderId="0" xfId="75" applyNumberFormat="1" applyFont="1" applyFill="1" applyBorder="1" applyAlignment="1">
      <alignment horizontal="left" vertical="center"/>
    </xf>
    <xf numFmtId="177" fontId="36" fillId="0" borderId="33" xfId="75" applyNumberFormat="1" applyFont="1" applyFill="1" applyBorder="1" applyAlignment="1">
      <alignment horizontal="center" vertical="center"/>
    </xf>
    <xf numFmtId="177" fontId="36" fillId="0" borderId="25" xfId="75" applyNumberFormat="1" applyFont="1" applyFill="1" applyBorder="1" applyAlignment="1">
      <alignment horizontal="center" vertical="center"/>
    </xf>
    <xf numFmtId="177" fontId="36" fillId="0" borderId="34" xfId="75" applyNumberFormat="1" applyFont="1" applyFill="1" applyBorder="1" applyAlignment="1">
      <alignment horizontal="center" vertical="center"/>
    </xf>
    <xf numFmtId="177" fontId="36" fillId="0" borderId="35" xfId="75" applyNumberFormat="1" applyFont="1" applyFill="1" applyBorder="1" applyAlignment="1">
      <alignment horizontal="center" vertical="center"/>
    </xf>
    <xf numFmtId="49" fontId="36" fillId="0" borderId="36" xfId="75" applyNumberFormat="1" applyFont="1" applyFill="1" applyBorder="1" applyAlignment="1">
      <alignment horizontal="center" vertical="center" wrapText="1"/>
    </xf>
    <xf numFmtId="49" fontId="36" fillId="0" borderId="37" xfId="75" applyNumberFormat="1" applyFont="1" applyFill="1" applyBorder="1" applyAlignment="1">
      <alignment horizontal="center" vertical="center" wrapText="1"/>
    </xf>
    <xf numFmtId="49" fontId="36" fillId="0" borderId="38" xfId="75" applyNumberFormat="1" applyFont="1" applyFill="1" applyBorder="1" applyAlignment="1">
      <alignment horizontal="center" vertical="center" wrapText="1"/>
    </xf>
    <xf numFmtId="177" fontId="42" fillId="0" borderId="14" xfId="75" applyNumberFormat="1" applyFont="1" applyFill="1" applyBorder="1" applyAlignment="1">
      <alignment horizontal="center" vertical="center"/>
    </xf>
  </cellXfs>
  <cellStyles count="111">
    <cellStyle name="_Copy of J24_KONKURSA FORMAS_kopsavilkums3" xfId="1"/>
    <cellStyle name="_jekaba_24_virsizd" xfId="2"/>
    <cellStyle name="_jekaba_24_virsizd2" xfId="3"/>
    <cellStyle name="_Jekaba24_ACG" xfId="4"/>
    <cellStyle name="_virsizd_j24_konstr_past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/>
    <cellStyle name="Äåķåęķūé_laroux" xfId="25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/>
    <cellStyle name="Comma 3" xfId="36"/>
    <cellStyle name="Comma 4" xfId="37"/>
    <cellStyle name="Comma 5" xfId="102"/>
    <cellStyle name="d" xfId="38"/>
    <cellStyle name="d_kuldiga_buvlaukums_20032009" xfId="39"/>
    <cellStyle name="Date" xfId="40"/>
    <cellStyle name="Date 2" xfId="41"/>
    <cellStyle name="Dezimal [0]_Compiling Utility Macros" xfId="42"/>
    <cellStyle name="Dezimal_Compiling Utility Macros" xfId="43"/>
    <cellStyle name="Divider" xfId="44"/>
    <cellStyle name="Excel Built-in Normal" xfId="93"/>
    <cellStyle name="Explanatory Text" xfId="45" builtinId="53" customBuiltin="1"/>
    <cellStyle name="Fixed" xfId="46"/>
    <cellStyle name="Fixed 2" xfId="47"/>
    <cellStyle name="Good" xfId="48" builtinId="26" customBuiltin="1"/>
    <cellStyle name="Good 2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/>
    <cellStyle name="Heading1 2" xfId="55"/>
    <cellStyle name="Heading2" xfId="56"/>
    <cellStyle name="Heading2 2" xfId="57"/>
    <cellStyle name="Headline I" xfId="58"/>
    <cellStyle name="Headline II" xfId="59"/>
    <cellStyle name="Headline III" xfId="60"/>
    <cellStyle name="Īįū÷ķūé_laroux" xfId="61"/>
    <cellStyle name="Input" xfId="62" builtinId="20" customBuiltin="1"/>
    <cellStyle name="labi" xfId="63"/>
    <cellStyle name="Lietojamais" xfId="64"/>
    <cellStyle name="Linked Cell" xfId="65" builtinId="24" customBuiltin="1"/>
    <cellStyle name="Neutral" xfId="66" builtinId="28" customBuiltin="1"/>
    <cellStyle name="Neutral 2" xfId="67"/>
    <cellStyle name="Normaali_light-98_gun" xfId="68"/>
    <cellStyle name="Normal" xfId="0" builtinId="0"/>
    <cellStyle name="Normal 2" xfId="69"/>
    <cellStyle name="Normal 2 2" xfId="70"/>
    <cellStyle name="Normal 2 3" xfId="94"/>
    <cellStyle name="Normal 3" xfId="71"/>
    <cellStyle name="Normal 4" xfId="72"/>
    <cellStyle name="Normal 5" xfId="73"/>
    <cellStyle name="Normal 6" xfId="74"/>
    <cellStyle name="Normal 7" xfId="107"/>
    <cellStyle name="Normal_AD-SLIMNICA" xfId="91"/>
    <cellStyle name="Normal_Sheet1" xfId="109"/>
    <cellStyle name="Normal_TAME-POLIPLASTS" xfId="110"/>
    <cellStyle name="Normal_TameTuristu5-2011-08-06" xfId="75"/>
    <cellStyle name="Note" xfId="76" builtinId="10" customBuiltin="1"/>
    <cellStyle name="Output" xfId="77" builtinId="21" customBuiltin="1"/>
    <cellStyle name="Parasts 4 2" xfId="108"/>
    <cellStyle name="Percent 2" xfId="78"/>
    <cellStyle name="Percent 3" xfId="100"/>
    <cellStyle name="Position" xfId="79"/>
    <cellStyle name="Standard_Anpassen der Amortisation" xfId="80"/>
    <cellStyle name="Style 1" xfId="81"/>
    <cellStyle name="Style 1 2" xfId="95"/>
    <cellStyle name="Style 2" xfId="82"/>
    <cellStyle name="Title" xfId="83" builtinId="15" customBuiltin="1"/>
    <cellStyle name="Total" xfId="84" builtinId="25" customBuiltin="1"/>
    <cellStyle name="Unit" xfId="85"/>
    <cellStyle name="Währung [0]_Compiling Utility Macros" xfId="86"/>
    <cellStyle name="Währung_Compiling Utility Macros" xfId="87"/>
    <cellStyle name="Warning Text" xfId="88" builtinId="11" customBuiltin="1"/>
    <cellStyle name="Обычный 2" xfId="96"/>
    <cellStyle name="Обычный 2 2" xfId="97"/>
    <cellStyle name="Обычный 2 2 2" xfId="98"/>
    <cellStyle name="Обычный 3" xfId="99"/>
    <cellStyle name="Обычный_2009-04-27_PED IESN" xfId="89"/>
    <cellStyle name="Обычный_33. OZOLNIEKU NOVADA DOME_OZO SKOLA_TELPU, GAITENU, KAPNU TELPU REMONTS_TAME_VADIMS_2011_02_25_melnraksts" xfId="92"/>
    <cellStyle name="Процентный 2" xfId="101"/>
    <cellStyle name="Финансовый 2" xfId="103"/>
    <cellStyle name="Финансовый 2 2" xfId="104"/>
    <cellStyle name="Финансовый 3" xfId="105"/>
    <cellStyle name="Финансовый 4" xfId="106"/>
    <cellStyle name="Финансовый_VID_Rigas_Muita BST 1 un 2 karta" xfId="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79022</xdr:colOff>
      <xdr:row>33</xdr:row>
      <xdr:rowOff>41359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76200</xdr:colOff>
      <xdr:row>158</xdr:row>
      <xdr:rowOff>9525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419100" y="3856672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0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1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2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3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4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5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6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7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0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1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2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3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4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5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49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0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1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2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3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4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5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7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8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59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0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1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4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5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6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7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8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69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2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3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4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5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6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7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8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79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0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1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2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3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4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5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89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0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2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3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6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7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299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00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01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2" name="Text Box 22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3" name="Text Box 23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4" name="Text Box 2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5" name="Text Box 2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6" name="Text Box 2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7" name="Text Box 2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8" name="Text Box 2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09" name="Text Box 2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0" name="Text Box 1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2" name="Text Box 1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3" name="Text Box 1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4" name="Text Box 1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6" name="Text Box 20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8" name="Text Box 1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0" name="Text Box 1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1" name="Text Box 1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2" name="Text Box 1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3" name="Text Box 1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4" name="Text Box 20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325" name="Text Box 21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26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27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29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0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1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2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3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4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7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8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0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1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2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4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5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6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7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8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49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0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1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2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3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4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5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6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7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8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1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2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5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6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8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69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1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2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3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4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5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6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7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8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79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0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1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2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5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6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7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8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89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0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2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3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4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5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6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7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8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399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1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2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3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4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5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6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8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09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0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1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2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3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4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6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7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8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158750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158</xdr:row>
      <xdr:rowOff>142875</xdr:rowOff>
    </xdr:from>
    <xdr:to>
      <xdr:col>2</xdr:col>
      <xdr:colOff>50800</xdr:colOff>
      <xdr:row>158</xdr:row>
      <xdr:rowOff>200025</xdr:rowOff>
    </xdr:to>
    <xdr:sp macro="" textlink="">
      <xdr:nvSpPr>
        <xdr:cNvPr id="420" name="Text Box 21"/>
        <xdr:cNvSpPr txBox="1">
          <a:spLocks noChangeArrowheads="1"/>
        </xdr:cNvSpPr>
      </xdr:nvSpPr>
      <xdr:spPr bwMode="auto">
        <a:xfrm>
          <a:off x="1190625" y="38709600"/>
          <a:ext cx="2584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1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2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4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5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6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7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8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1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2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5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6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7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39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0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1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4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5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6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7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8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49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0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1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2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5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6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7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8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1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3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4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5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6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7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8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69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0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1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2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4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5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6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1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3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4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7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8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89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0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1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2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3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4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5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6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7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8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499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0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3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4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6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7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09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1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2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3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4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6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7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8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19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0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1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2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3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4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5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8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29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1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2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3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5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6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7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8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39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0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1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2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3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4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6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7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8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49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1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2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3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4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5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6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59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0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1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3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4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5" name="Text Box 22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6" name="Text Box 23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7" name="Text Box 2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69" name="Text Box 2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0" name="Text Box 2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1" name="Text Box 2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2" name="Text Box 2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3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5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6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8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79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0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1" name="Text Box 14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3" name="Text Box 16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4" name="Text Box 17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5" name="Text Box 18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6" name="Text Box 19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7" name="Text Box 20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134</xdr:row>
      <xdr:rowOff>0</xdr:rowOff>
    </xdr:from>
    <xdr:to>
      <xdr:col>2</xdr:col>
      <xdr:colOff>0</xdr:colOff>
      <xdr:row>134</xdr:row>
      <xdr:rowOff>168275</xdr:rowOff>
    </xdr:to>
    <xdr:sp macro="" textlink="">
      <xdr:nvSpPr>
        <xdr:cNvPr id="588" name="Text Box 21"/>
        <xdr:cNvSpPr txBox="1">
          <a:spLocks noChangeArrowheads="1"/>
        </xdr:cNvSpPr>
      </xdr:nvSpPr>
      <xdr:spPr bwMode="auto">
        <a:xfrm>
          <a:off x="1143000" y="33518475"/>
          <a:ext cx="2581275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89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0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1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2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3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4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5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6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59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0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3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4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5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6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8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19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0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1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3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4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5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6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7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8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7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8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39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0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1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2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3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4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3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6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7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8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0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1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2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3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4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5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6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7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8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6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5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6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7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8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0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1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2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3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6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7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8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699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0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3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4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5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6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7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8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09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0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1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2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3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4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5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6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1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2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3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4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5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6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7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8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39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0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1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3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4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5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6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7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8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4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7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8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59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0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2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3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4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6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6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7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8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79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0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1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2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3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4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5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6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7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8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8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79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5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6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7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8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09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0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1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2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5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6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7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8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19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0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1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3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4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5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6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7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8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29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0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1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2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4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5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6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3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4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3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4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5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6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7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8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59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0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3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4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6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7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8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6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7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8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79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0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1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2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3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4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5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8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89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0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1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2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3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5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6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7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8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899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0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1" name="Text Box 22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2" name="Text Box 23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3" name="Text Box 2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4" name="Text Box 2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6" name="Text Box 2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7" name="Text Box 2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8" name="Text Box 2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1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2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3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4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5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6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19" name="Text Box 16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20" name="Text Box 17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21" name="Text Box 18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22" name="Text Box 19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23" name="Text Box 20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138</xdr:row>
      <xdr:rowOff>0</xdr:rowOff>
    </xdr:from>
    <xdr:to>
      <xdr:col>2</xdr:col>
      <xdr:colOff>0</xdr:colOff>
      <xdr:row>139</xdr:row>
      <xdr:rowOff>0</xdr:rowOff>
    </xdr:to>
    <xdr:sp macro="" textlink="">
      <xdr:nvSpPr>
        <xdr:cNvPr id="924" name="Text Box 21"/>
        <xdr:cNvSpPr txBox="1">
          <a:spLocks noChangeArrowheads="1"/>
        </xdr:cNvSpPr>
      </xdr:nvSpPr>
      <xdr:spPr bwMode="auto">
        <a:xfrm>
          <a:off x="1143000" y="34451925"/>
          <a:ext cx="2581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925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926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927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928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929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930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931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932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6349</xdr:rowOff>
    </xdr:to>
    <xdr:sp macro="" textlink="">
      <xdr:nvSpPr>
        <xdr:cNvPr id="933" name="TextBox 3"/>
        <xdr:cNvSpPr txBox="1">
          <a:spLocks noChangeArrowheads="1"/>
        </xdr:cNvSpPr>
      </xdr:nvSpPr>
      <xdr:spPr bwMode="auto">
        <a:xfrm>
          <a:off x="2105025" y="29470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934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6349</xdr:rowOff>
    </xdr:to>
    <xdr:sp macro="" textlink="">
      <xdr:nvSpPr>
        <xdr:cNvPr id="935" name="TextBox 3"/>
        <xdr:cNvSpPr txBox="1">
          <a:spLocks noChangeArrowheads="1"/>
        </xdr:cNvSpPr>
      </xdr:nvSpPr>
      <xdr:spPr bwMode="auto">
        <a:xfrm>
          <a:off x="2105025" y="29470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936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53974</xdr:rowOff>
    </xdr:to>
    <xdr:sp macro="" textlink="">
      <xdr:nvSpPr>
        <xdr:cNvPr id="937" name="TextBox 3"/>
        <xdr:cNvSpPr txBox="1">
          <a:spLocks noChangeArrowheads="1"/>
        </xdr:cNvSpPr>
      </xdr:nvSpPr>
      <xdr:spPr bwMode="auto">
        <a:xfrm>
          <a:off x="2105025" y="29470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938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939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94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941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942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943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944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945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946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947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948" name="TextBox 3"/>
        <xdr:cNvSpPr txBox="1">
          <a:spLocks noChangeArrowheads="1"/>
        </xdr:cNvSpPr>
      </xdr:nvSpPr>
      <xdr:spPr bwMode="auto">
        <a:xfrm>
          <a:off x="2105025" y="28803600"/>
          <a:ext cx="0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949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950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951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952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953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73024</xdr:rowOff>
    </xdr:to>
    <xdr:sp macro="" textlink="">
      <xdr:nvSpPr>
        <xdr:cNvPr id="954" name="TextBox 3"/>
        <xdr:cNvSpPr txBox="1">
          <a:spLocks noChangeArrowheads="1"/>
        </xdr:cNvSpPr>
      </xdr:nvSpPr>
      <xdr:spPr bwMode="auto">
        <a:xfrm>
          <a:off x="2105025" y="29470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53974</xdr:rowOff>
    </xdr:to>
    <xdr:sp macro="" textlink="">
      <xdr:nvSpPr>
        <xdr:cNvPr id="955" name="TextBox 3"/>
        <xdr:cNvSpPr txBox="1">
          <a:spLocks noChangeArrowheads="1"/>
        </xdr:cNvSpPr>
      </xdr:nvSpPr>
      <xdr:spPr bwMode="auto">
        <a:xfrm>
          <a:off x="2105025" y="29470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956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95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958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95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44449</xdr:rowOff>
    </xdr:to>
    <xdr:sp macro="" textlink="">
      <xdr:nvSpPr>
        <xdr:cNvPr id="960" name="TextBox 3"/>
        <xdr:cNvSpPr txBox="1">
          <a:spLocks noChangeArrowheads="1"/>
        </xdr:cNvSpPr>
      </xdr:nvSpPr>
      <xdr:spPr bwMode="auto">
        <a:xfrm>
          <a:off x="2105025" y="294703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96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962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92074</xdr:rowOff>
    </xdr:to>
    <xdr:sp macro="" textlink="">
      <xdr:nvSpPr>
        <xdr:cNvPr id="963" name="TextBox 3"/>
        <xdr:cNvSpPr txBox="1">
          <a:spLocks noChangeArrowheads="1"/>
        </xdr:cNvSpPr>
      </xdr:nvSpPr>
      <xdr:spPr bwMode="auto">
        <a:xfrm>
          <a:off x="2105025" y="29470350"/>
          <a:ext cx="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4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5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6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7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8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69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0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1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4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5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6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7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8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79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3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4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5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6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7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8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89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0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1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2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3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4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5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6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8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999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1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2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3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4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7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8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09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0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1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2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3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4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5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6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7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8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19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0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1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2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3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4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5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6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7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8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29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1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2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3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4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5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036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92074</xdr:rowOff>
    </xdr:to>
    <xdr:sp macro="" textlink="">
      <xdr:nvSpPr>
        <xdr:cNvPr id="1037" name="TextBox 3"/>
        <xdr:cNvSpPr txBox="1">
          <a:spLocks noChangeArrowheads="1"/>
        </xdr:cNvSpPr>
      </xdr:nvSpPr>
      <xdr:spPr bwMode="auto">
        <a:xfrm>
          <a:off x="2105025" y="29470350"/>
          <a:ext cx="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8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39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0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1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2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3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4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5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6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7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49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0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1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2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3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4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5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6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7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8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59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0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1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2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3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4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5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6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7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8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69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1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3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4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5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6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7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8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79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1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2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3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4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5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6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7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8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89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0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1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2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3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4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5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6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7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8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099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0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1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3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5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6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7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8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109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110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111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112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113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14" name="TextBox 3"/>
        <xdr:cNvSpPr txBox="1">
          <a:spLocks noChangeArrowheads="1"/>
        </xdr:cNvSpPr>
      </xdr:nvSpPr>
      <xdr:spPr bwMode="auto">
        <a:xfrm>
          <a:off x="2105025" y="29470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15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16" name="TextBox 3"/>
        <xdr:cNvSpPr txBox="1">
          <a:spLocks noChangeArrowheads="1"/>
        </xdr:cNvSpPr>
      </xdr:nvSpPr>
      <xdr:spPr bwMode="auto">
        <a:xfrm>
          <a:off x="2105025" y="29470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17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118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19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20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121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22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85724</xdr:rowOff>
    </xdr:to>
    <xdr:sp macro="" textlink="">
      <xdr:nvSpPr>
        <xdr:cNvPr id="1123" name="TextBox 3"/>
        <xdr:cNvSpPr txBox="1">
          <a:spLocks noChangeArrowheads="1"/>
        </xdr:cNvSpPr>
      </xdr:nvSpPr>
      <xdr:spPr bwMode="auto">
        <a:xfrm>
          <a:off x="2105025" y="29470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124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125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126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27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128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29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130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131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32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3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34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135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136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95249</xdr:rowOff>
    </xdr:to>
    <xdr:sp macro="" textlink="">
      <xdr:nvSpPr>
        <xdr:cNvPr id="1137" name="TextBox 3"/>
        <xdr:cNvSpPr txBox="1">
          <a:spLocks noChangeArrowheads="1"/>
        </xdr:cNvSpPr>
      </xdr:nvSpPr>
      <xdr:spPr bwMode="auto">
        <a:xfrm>
          <a:off x="2105025" y="294703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138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139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140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141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155574</xdr:rowOff>
    </xdr:to>
    <xdr:sp macro="" textlink="">
      <xdr:nvSpPr>
        <xdr:cNvPr id="1142" name="TextBox 3"/>
        <xdr:cNvSpPr txBox="1">
          <a:spLocks noChangeArrowheads="1"/>
        </xdr:cNvSpPr>
      </xdr:nvSpPr>
      <xdr:spPr bwMode="auto">
        <a:xfrm>
          <a:off x="2105025" y="294703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143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144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145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46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155574</xdr:rowOff>
    </xdr:to>
    <xdr:sp macro="" textlink="">
      <xdr:nvSpPr>
        <xdr:cNvPr id="1147" name="TextBox 3"/>
        <xdr:cNvSpPr txBox="1">
          <a:spLocks noChangeArrowheads="1"/>
        </xdr:cNvSpPr>
      </xdr:nvSpPr>
      <xdr:spPr bwMode="auto">
        <a:xfrm>
          <a:off x="2105025" y="294703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148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149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38099</xdr:rowOff>
    </xdr:to>
    <xdr:sp macro="" textlink="">
      <xdr:nvSpPr>
        <xdr:cNvPr id="1150" name="TextBox 3"/>
        <xdr:cNvSpPr txBox="1">
          <a:spLocks noChangeArrowheads="1"/>
        </xdr:cNvSpPr>
      </xdr:nvSpPr>
      <xdr:spPr bwMode="auto">
        <a:xfrm>
          <a:off x="2105025" y="29470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151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52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153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154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155" name="TextBox 3"/>
        <xdr:cNvSpPr txBox="1">
          <a:spLocks noChangeArrowheads="1"/>
        </xdr:cNvSpPr>
      </xdr:nvSpPr>
      <xdr:spPr bwMode="auto">
        <a:xfrm>
          <a:off x="2105025" y="29470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85724</xdr:rowOff>
    </xdr:to>
    <xdr:sp macro="" textlink="">
      <xdr:nvSpPr>
        <xdr:cNvPr id="1156" name="TextBox 3"/>
        <xdr:cNvSpPr txBox="1">
          <a:spLocks noChangeArrowheads="1"/>
        </xdr:cNvSpPr>
      </xdr:nvSpPr>
      <xdr:spPr bwMode="auto">
        <a:xfrm>
          <a:off x="2105025" y="29470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157" name="TextBox 3"/>
        <xdr:cNvSpPr txBox="1">
          <a:spLocks noChangeArrowheads="1"/>
        </xdr:cNvSpPr>
      </xdr:nvSpPr>
      <xdr:spPr bwMode="auto">
        <a:xfrm>
          <a:off x="2105025" y="294703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158" name="TextBox 3"/>
        <xdr:cNvSpPr txBox="1">
          <a:spLocks noChangeArrowheads="1"/>
        </xdr:cNvSpPr>
      </xdr:nvSpPr>
      <xdr:spPr bwMode="auto">
        <a:xfrm>
          <a:off x="2105025" y="29470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152399</xdr:rowOff>
    </xdr:to>
    <xdr:sp macro="" textlink="">
      <xdr:nvSpPr>
        <xdr:cNvPr id="1159" name="TextBox 3"/>
        <xdr:cNvSpPr txBox="1">
          <a:spLocks noChangeArrowheads="1"/>
        </xdr:cNvSpPr>
      </xdr:nvSpPr>
      <xdr:spPr bwMode="auto">
        <a:xfrm>
          <a:off x="2105025" y="29470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60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161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162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22224</xdr:rowOff>
    </xdr:to>
    <xdr:sp macro="" textlink="">
      <xdr:nvSpPr>
        <xdr:cNvPr id="1163" name="TextBox 3"/>
        <xdr:cNvSpPr txBox="1">
          <a:spLocks noChangeArrowheads="1"/>
        </xdr:cNvSpPr>
      </xdr:nvSpPr>
      <xdr:spPr bwMode="auto">
        <a:xfrm>
          <a:off x="2105025" y="29470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164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165" name="TextBox 3"/>
        <xdr:cNvSpPr txBox="1">
          <a:spLocks noChangeArrowheads="1"/>
        </xdr:cNvSpPr>
      </xdr:nvSpPr>
      <xdr:spPr bwMode="auto">
        <a:xfrm>
          <a:off x="2105025" y="29470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166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167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168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169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1170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7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7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17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7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1175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7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7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178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17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18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8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18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8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117474</xdr:rowOff>
    </xdr:to>
    <xdr:sp macro="" textlink="">
      <xdr:nvSpPr>
        <xdr:cNvPr id="1184" name="TextBox 3"/>
        <xdr:cNvSpPr txBox="1">
          <a:spLocks noChangeArrowheads="1"/>
        </xdr:cNvSpPr>
      </xdr:nvSpPr>
      <xdr:spPr bwMode="auto">
        <a:xfrm>
          <a:off x="2105025" y="29470350"/>
          <a:ext cx="0" cy="47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8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8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117474</xdr:rowOff>
    </xdr:to>
    <xdr:sp macro="" textlink="">
      <xdr:nvSpPr>
        <xdr:cNvPr id="1187" name="TextBox 3"/>
        <xdr:cNvSpPr txBox="1">
          <a:spLocks noChangeArrowheads="1"/>
        </xdr:cNvSpPr>
      </xdr:nvSpPr>
      <xdr:spPr bwMode="auto">
        <a:xfrm>
          <a:off x="2105025" y="29470350"/>
          <a:ext cx="0" cy="47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107949</xdr:rowOff>
    </xdr:to>
    <xdr:sp macro="" textlink="">
      <xdr:nvSpPr>
        <xdr:cNvPr id="1188" name="TextBox 3"/>
        <xdr:cNvSpPr txBox="1">
          <a:spLocks noChangeArrowheads="1"/>
        </xdr:cNvSpPr>
      </xdr:nvSpPr>
      <xdr:spPr bwMode="auto">
        <a:xfrm>
          <a:off x="2105025" y="29470350"/>
          <a:ext cx="0" cy="469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8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9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191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9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19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19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195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196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197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198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199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200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201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02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203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79374</xdr:rowOff>
    </xdr:to>
    <xdr:sp macro="" textlink="">
      <xdr:nvSpPr>
        <xdr:cNvPr id="1204" name="TextBox 3"/>
        <xdr:cNvSpPr txBox="1">
          <a:spLocks noChangeArrowheads="1"/>
        </xdr:cNvSpPr>
      </xdr:nvSpPr>
      <xdr:spPr bwMode="auto">
        <a:xfrm>
          <a:off x="2105025" y="29470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205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60324</xdr:rowOff>
    </xdr:to>
    <xdr:sp macro="" textlink="">
      <xdr:nvSpPr>
        <xdr:cNvPr id="1206" name="TextBox 3"/>
        <xdr:cNvSpPr txBox="1">
          <a:spLocks noChangeArrowheads="1"/>
        </xdr:cNvSpPr>
      </xdr:nvSpPr>
      <xdr:spPr bwMode="auto">
        <a:xfrm>
          <a:off x="2105025" y="294703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07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208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09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0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1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2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22224</xdr:rowOff>
    </xdr:to>
    <xdr:sp macro="" textlink="">
      <xdr:nvSpPr>
        <xdr:cNvPr id="1213" name="TextBox 3"/>
        <xdr:cNvSpPr txBox="1">
          <a:spLocks noChangeArrowheads="1"/>
        </xdr:cNvSpPr>
      </xdr:nvSpPr>
      <xdr:spPr bwMode="auto">
        <a:xfrm>
          <a:off x="2105025" y="29470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214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5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98424</xdr:rowOff>
    </xdr:to>
    <xdr:sp macro="" textlink="">
      <xdr:nvSpPr>
        <xdr:cNvPr id="1216" name="TextBox 3"/>
        <xdr:cNvSpPr txBox="1">
          <a:spLocks noChangeArrowheads="1"/>
        </xdr:cNvSpPr>
      </xdr:nvSpPr>
      <xdr:spPr bwMode="auto">
        <a:xfrm>
          <a:off x="2105025" y="294703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7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79374</xdr:rowOff>
    </xdr:to>
    <xdr:sp macro="" textlink="">
      <xdr:nvSpPr>
        <xdr:cNvPr id="1218" name="TextBox 3"/>
        <xdr:cNvSpPr txBox="1">
          <a:spLocks noChangeArrowheads="1"/>
        </xdr:cNvSpPr>
      </xdr:nvSpPr>
      <xdr:spPr bwMode="auto">
        <a:xfrm>
          <a:off x="2105025" y="29470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219" name="TextBox 3"/>
        <xdr:cNvSpPr txBox="1">
          <a:spLocks noChangeArrowheads="1"/>
        </xdr:cNvSpPr>
      </xdr:nvSpPr>
      <xdr:spPr bwMode="auto">
        <a:xfrm>
          <a:off x="2105025" y="29470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69849</xdr:rowOff>
    </xdr:to>
    <xdr:sp macro="" textlink="">
      <xdr:nvSpPr>
        <xdr:cNvPr id="1220" name="TextBox 3"/>
        <xdr:cNvSpPr txBox="1">
          <a:spLocks noChangeArrowheads="1"/>
        </xdr:cNvSpPr>
      </xdr:nvSpPr>
      <xdr:spPr bwMode="auto">
        <a:xfrm>
          <a:off x="2105025" y="294703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221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41274</xdr:rowOff>
    </xdr:to>
    <xdr:sp macro="" textlink="">
      <xdr:nvSpPr>
        <xdr:cNvPr id="1222" name="TextBox 3"/>
        <xdr:cNvSpPr txBox="1">
          <a:spLocks noChangeArrowheads="1"/>
        </xdr:cNvSpPr>
      </xdr:nvSpPr>
      <xdr:spPr bwMode="auto">
        <a:xfrm>
          <a:off x="2105025" y="29470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223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41274</xdr:rowOff>
    </xdr:to>
    <xdr:sp macro="" textlink="">
      <xdr:nvSpPr>
        <xdr:cNvPr id="1224" name="TextBox 3"/>
        <xdr:cNvSpPr txBox="1">
          <a:spLocks noChangeArrowheads="1"/>
        </xdr:cNvSpPr>
      </xdr:nvSpPr>
      <xdr:spPr bwMode="auto">
        <a:xfrm>
          <a:off x="2105025" y="29470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225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226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227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228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229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230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231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232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33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34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35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36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37" name="TextBox 3"/>
        <xdr:cNvSpPr txBox="1">
          <a:spLocks noChangeArrowheads="1"/>
        </xdr:cNvSpPr>
      </xdr:nvSpPr>
      <xdr:spPr bwMode="auto">
        <a:xfrm>
          <a:off x="2105025" y="28803600"/>
          <a:ext cx="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38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39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40" name="TextBox 3"/>
        <xdr:cNvSpPr txBox="1">
          <a:spLocks noChangeArrowheads="1"/>
        </xdr:cNvSpPr>
      </xdr:nvSpPr>
      <xdr:spPr bwMode="auto">
        <a:xfrm>
          <a:off x="2105025" y="288036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41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42" name="TextBox 3"/>
        <xdr:cNvSpPr txBox="1">
          <a:spLocks noChangeArrowheads="1"/>
        </xdr:cNvSpPr>
      </xdr:nvSpPr>
      <xdr:spPr bwMode="auto">
        <a:xfrm>
          <a:off x="2105025" y="28803600"/>
          <a:ext cx="0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43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44" name="TextBox 3"/>
        <xdr:cNvSpPr txBox="1">
          <a:spLocks noChangeArrowheads="1"/>
        </xdr:cNvSpPr>
      </xdr:nvSpPr>
      <xdr:spPr bwMode="auto">
        <a:xfrm>
          <a:off x="2105025" y="28803600"/>
          <a:ext cx="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45" name="TextBox 3"/>
        <xdr:cNvSpPr txBox="1">
          <a:spLocks noChangeArrowheads="1"/>
        </xdr:cNvSpPr>
      </xdr:nvSpPr>
      <xdr:spPr bwMode="auto">
        <a:xfrm>
          <a:off x="2105025" y="28803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46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47" name="TextBox 3"/>
        <xdr:cNvSpPr txBox="1">
          <a:spLocks noChangeArrowheads="1"/>
        </xdr:cNvSpPr>
      </xdr:nvSpPr>
      <xdr:spPr bwMode="auto">
        <a:xfrm>
          <a:off x="2105025" y="28803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48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49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0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1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2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3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54" name="TextBox 3"/>
        <xdr:cNvSpPr txBox="1">
          <a:spLocks noChangeArrowheads="1"/>
        </xdr:cNvSpPr>
      </xdr:nvSpPr>
      <xdr:spPr bwMode="auto">
        <a:xfrm>
          <a:off x="2105025" y="28803600"/>
          <a:ext cx="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55" name="TextBox 3"/>
        <xdr:cNvSpPr txBox="1">
          <a:spLocks noChangeArrowheads="1"/>
        </xdr:cNvSpPr>
      </xdr:nvSpPr>
      <xdr:spPr bwMode="auto">
        <a:xfrm>
          <a:off x="2105025" y="28803600"/>
          <a:ext cx="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6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57" name="TextBox 3"/>
        <xdr:cNvSpPr txBox="1">
          <a:spLocks noChangeArrowheads="1"/>
        </xdr:cNvSpPr>
      </xdr:nvSpPr>
      <xdr:spPr bwMode="auto">
        <a:xfrm>
          <a:off x="2105025" y="288036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258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59" name="TextBox 3"/>
        <xdr:cNvSpPr txBox="1">
          <a:spLocks noChangeArrowheads="1"/>
        </xdr:cNvSpPr>
      </xdr:nvSpPr>
      <xdr:spPr bwMode="auto">
        <a:xfrm>
          <a:off x="2105025" y="2880360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260" name="TextBox 3"/>
        <xdr:cNvSpPr txBox="1">
          <a:spLocks noChangeArrowheads="1"/>
        </xdr:cNvSpPr>
      </xdr:nvSpPr>
      <xdr:spPr bwMode="auto">
        <a:xfrm>
          <a:off x="2105025" y="28803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61" name="TextBox 3"/>
        <xdr:cNvSpPr txBox="1">
          <a:spLocks noChangeArrowheads="1"/>
        </xdr:cNvSpPr>
      </xdr:nvSpPr>
      <xdr:spPr bwMode="auto">
        <a:xfrm>
          <a:off x="2105025" y="28803600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62" name="TextBox 3"/>
        <xdr:cNvSpPr txBox="1">
          <a:spLocks noChangeArrowheads="1"/>
        </xdr:cNvSpPr>
      </xdr:nvSpPr>
      <xdr:spPr bwMode="auto">
        <a:xfrm>
          <a:off x="2105025" y="28803600"/>
          <a:ext cx="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263" name="TextBox 3"/>
        <xdr:cNvSpPr txBox="1">
          <a:spLocks noChangeArrowheads="1"/>
        </xdr:cNvSpPr>
      </xdr:nvSpPr>
      <xdr:spPr bwMode="auto">
        <a:xfrm>
          <a:off x="2105025" y="28803600"/>
          <a:ext cx="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4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5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6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7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8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69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0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1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7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8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89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0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1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3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4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5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29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0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2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3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4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5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6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7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8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19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336" name="TextBox 3"/>
        <xdr:cNvSpPr txBox="1">
          <a:spLocks noChangeArrowheads="1"/>
        </xdr:cNvSpPr>
      </xdr:nvSpPr>
      <xdr:spPr bwMode="auto">
        <a:xfrm>
          <a:off x="2105025" y="28803600"/>
          <a:ext cx="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337" name="TextBox 3"/>
        <xdr:cNvSpPr txBox="1">
          <a:spLocks noChangeArrowheads="1"/>
        </xdr:cNvSpPr>
      </xdr:nvSpPr>
      <xdr:spPr bwMode="auto">
        <a:xfrm>
          <a:off x="2105025" y="28803600"/>
          <a:ext cx="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8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39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0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1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2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3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4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5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4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5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3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4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5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6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7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8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69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7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6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7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8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89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0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1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2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3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39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40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410" name="TextBox 3"/>
        <xdr:cNvSpPr txBox="1">
          <a:spLocks noChangeArrowheads="1"/>
        </xdr:cNvSpPr>
      </xdr:nvSpPr>
      <xdr:spPr bwMode="auto">
        <a:xfrm>
          <a:off x="2105025" y="28803600"/>
          <a:ext cx="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411" name="TextBox 3"/>
        <xdr:cNvSpPr txBox="1">
          <a:spLocks noChangeArrowheads="1"/>
        </xdr:cNvSpPr>
      </xdr:nvSpPr>
      <xdr:spPr bwMode="auto">
        <a:xfrm>
          <a:off x="2105025" y="28803600"/>
          <a:ext cx="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412" name="TextBox 3"/>
        <xdr:cNvSpPr txBox="1">
          <a:spLocks noChangeArrowheads="1"/>
        </xdr:cNvSpPr>
      </xdr:nvSpPr>
      <xdr:spPr bwMode="auto">
        <a:xfrm>
          <a:off x="2105025" y="28803600"/>
          <a:ext cx="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413" name="TextBox 3"/>
        <xdr:cNvSpPr txBox="1">
          <a:spLocks noChangeArrowheads="1"/>
        </xdr:cNvSpPr>
      </xdr:nvSpPr>
      <xdr:spPr bwMode="auto">
        <a:xfrm>
          <a:off x="2105025" y="28803600"/>
          <a:ext cx="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414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415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416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41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418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419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420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421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422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6349</xdr:rowOff>
    </xdr:to>
    <xdr:sp macro="" textlink="">
      <xdr:nvSpPr>
        <xdr:cNvPr id="1423" name="TextBox 3"/>
        <xdr:cNvSpPr txBox="1">
          <a:spLocks noChangeArrowheads="1"/>
        </xdr:cNvSpPr>
      </xdr:nvSpPr>
      <xdr:spPr bwMode="auto">
        <a:xfrm>
          <a:off x="2105025" y="29470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1424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6349</xdr:rowOff>
    </xdr:to>
    <xdr:sp macro="" textlink="">
      <xdr:nvSpPr>
        <xdr:cNvPr id="1425" name="TextBox 3"/>
        <xdr:cNvSpPr txBox="1">
          <a:spLocks noChangeArrowheads="1"/>
        </xdr:cNvSpPr>
      </xdr:nvSpPr>
      <xdr:spPr bwMode="auto">
        <a:xfrm>
          <a:off x="2105025" y="294703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1426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53974</xdr:rowOff>
    </xdr:to>
    <xdr:sp macro="" textlink="">
      <xdr:nvSpPr>
        <xdr:cNvPr id="1427" name="TextBox 3"/>
        <xdr:cNvSpPr txBox="1">
          <a:spLocks noChangeArrowheads="1"/>
        </xdr:cNvSpPr>
      </xdr:nvSpPr>
      <xdr:spPr bwMode="auto">
        <a:xfrm>
          <a:off x="2105025" y="29470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428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1429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43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15874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105025" y="294703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25399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105025" y="294703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73024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105025" y="294703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53974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105025" y="294703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44449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105025" y="294703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92074</xdr:rowOff>
    </xdr:to>
    <xdr:sp macro="" textlink="">
      <xdr:nvSpPr>
        <xdr:cNvPr id="1448" name="TextBox 3"/>
        <xdr:cNvSpPr txBox="1">
          <a:spLocks noChangeArrowheads="1"/>
        </xdr:cNvSpPr>
      </xdr:nvSpPr>
      <xdr:spPr bwMode="auto">
        <a:xfrm>
          <a:off x="2105025" y="29470350"/>
          <a:ext cx="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49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0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1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2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3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4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5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6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8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0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1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2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3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4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5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6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8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69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0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1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2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3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4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5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6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7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8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79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0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1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2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3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4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5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6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7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8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89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0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1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2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3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4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5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6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7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8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499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0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1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2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3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4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5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6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7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8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09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0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1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2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3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4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5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6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7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8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19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0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521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92074</xdr:rowOff>
    </xdr:to>
    <xdr:sp macro="" textlink="">
      <xdr:nvSpPr>
        <xdr:cNvPr id="1522" name="TextBox 3"/>
        <xdr:cNvSpPr txBox="1">
          <a:spLocks noChangeArrowheads="1"/>
        </xdr:cNvSpPr>
      </xdr:nvSpPr>
      <xdr:spPr bwMode="auto">
        <a:xfrm>
          <a:off x="2105025" y="29470350"/>
          <a:ext cx="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3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4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6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7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8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29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0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1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2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8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39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0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1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6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7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8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49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0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1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2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3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4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5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6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2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3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4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5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0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1" name="Text Box 22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2" name="Text Box 23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3" name="Text Box 2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4" name="Text Box 2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5" name="Text Box 2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6" name="Text Box 2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7" name="Text Box 2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8" name="Text Box 2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79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0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1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6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7" name="Text Box 14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8" name="Text Box 15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89" name="Text Box 16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118</xdr:row>
      <xdr:rowOff>161924</xdr:rowOff>
    </xdr:to>
    <xdr:sp macro="" textlink="">
      <xdr:nvSpPr>
        <xdr:cNvPr id="1594" name="Text Box 21"/>
        <xdr:cNvSpPr txBox="1">
          <a:spLocks noChangeArrowheads="1"/>
        </xdr:cNvSpPr>
      </xdr:nvSpPr>
      <xdr:spPr bwMode="auto">
        <a:xfrm>
          <a:off x="1162050" y="29470350"/>
          <a:ext cx="762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595" name="TextBox 3"/>
        <xdr:cNvSpPr txBox="1">
          <a:spLocks noChangeArrowheads="1"/>
        </xdr:cNvSpPr>
      </xdr:nvSpPr>
      <xdr:spPr bwMode="auto">
        <a:xfrm>
          <a:off x="2105025" y="29470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596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597" name="TextBox 3"/>
        <xdr:cNvSpPr txBox="1">
          <a:spLocks noChangeArrowheads="1"/>
        </xdr:cNvSpPr>
      </xdr:nvSpPr>
      <xdr:spPr bwMode="auto">
        <a:xfrm>
          <a:off x="2105025" y="294703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598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599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00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01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602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03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85724</xdr:rowOff>
    </xdr:to>
    <xdr:sp macro="" textlink="">
      <xdr:nvSpPr>
        <xdr:cNvPr id="1604" name="TextBox 3"/>
        <xdr:cNvSpPr txBox="1">
          <a:spLocks noChangeArrowheads="1"/>
        </xdr:cNvSpPr>
      </xdr:nvSpPr>
      <xdr:spPr bwMode="auto">
        <a:xfrm>
          <a:off x="2105025" y="29470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605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606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607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08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2614</xdr:rowOff>
    </xdr:to>
    <xdr:sp macro="" textlink="">
      <xdr:nvSpPr>
        <xdr:cNvPr id="1609" name="TextBox 3"/>
        <xdr:cNvSpPr txBox="1">
          <a:spLocks noChangeArrowheads="1"/>
        </xdr:cNvSpPr>
      </xdr:nvSpPr>
      <xdr:spPr bwMode="auto">
        <a:xfrm>
          <a:off x="2105025" y="29470350"/>
          <a:ext cx="0" cy="364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10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611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612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13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1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15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616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617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95249</xdr:rowOff>
    </xdr:to>
    <xdr:sp macro="" textlink="">
      <xdr:nvSpPr>
        <xdr:cNvPr id="1618" name="TextBox 3"/>
        <xdr:cNvSpPr txBox="1">
          <a:spLocks noChangeArrowheads="1"/>
        </xdr:cNvSpPr>
      </xdr:nvSpPr>
      <xdr:spPr bwMode="auto">
        <a:xfrm>
          <a:off x="2105025" y="294703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619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620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621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622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155574</xdr:rowOff>
    </xdr:to>
    <xdr:sp macro="" textlink="">
      <xdr:nvSpPr>
        <xdr:cNvPr id="1623" name="TextBox 3"/>
        <xdr:cNvSpPr txBox="1">
          <a:spLocks noChangeArrowheads="1"/>
        </xdr:cNvSpPr>
      </xdr:nvSpPr>
      <xdr:spPr bwMode="auto">
        <a:xfrm>
          <a:off x="2105025" y="294703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624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28574</xdr:rowOff>
    </xdr:to>
    <xdr:sp macro="" textlink="">
      <xdr:nvSpPr>
        <xdr:cNvPr id="1625" name="TextBox 3"/>
        <xdr:cNvSpPr txBox="1">
          <a:spLocks noChangeArrowheads="1"/>
        </xdr:cNvSpPr>
      </xdr:nvSpPr>
      <xdr:spPr bwMode="auto">
        <a:xfrm>
          <a:off x="2105025" y="294703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626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27" name="TextBox 3"/>
        <xdr:cNvSpPr txBox="1">
          <a:spLocks noChangeArrowheads="1"/>
        </xdr:cNvSpPr>
      </xdr:nvSpPr>
      <xdr:spPr bwMode="auto">
        <a:xfrm>
          <a:off x="2105025" y="294703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155574</xdr:rowOff>
    </xdr:to>
    <xdr:sp macro="" textlink="">
      <xdr:nvSpPr>
        <xdr:cNvPr id="1628" name="TextBox 3"/>
        <xdr:cNvSpPr txBox="1">
          <a:spLocks noChangeArrowheads="1"/>
        </xdr:cNvSpPr>
      </xdr:nvSpPr>
      <xdr:spPr bwMode="auto">
        <a:xfrm>
          <a:off x="2105025" y="294703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629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34924</xdr:rowOff>
    </xdr:to>
    <xdr:sp macro="" textlink="">
      <xdr:nvSpPr>
        <xdr:cNvPr id="1630" name="TextBox 3"/>
        <xdr:cNvSpPr txBox="1">
          <a:spLocks noChangeArrowheads="1"/>
        </xdr:cNvSpPr>
      </xdr:nvSpPr>
      <xdr:spPr bwMode="auto">
        <a:xfrm>
          <a:off x="2105025" y="294703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38099</xdr:rowOff>
    </xdr:to>
    <xdr:sp macro="" textlink="">
      <xdr:nvSpPr>
        <xdr:cNvPr id="1631" name="TextBox 3"/>
        <xdr:cNvSpPr txBox="1">
          <a:spLocks noChangeArrowheads="1"/>
        </xdr:cNvSpPr>
      </xdr:nvSpPr>
      <xdr:spPr bwMode="auto">
        <a:xfrm>
          <a:off x="2105025" y="294703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632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33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19049</xdr:rowOff>
    </xdr:to>
    <xdr:sp macro="" textlink="">
      <xdr:nvSpPr>
        <xdr:cNvPr id="1634" name="TextBox 3"/>
        <xdr:cNvSpPr txBox="1">
          <a:spLocks noChangeArrowheads="1"/>
        </xdr:cNvSpPr>
      </xdr:nvSpPr>
      <xdr:spPr bwMode="auto">
        <a:xfrm>
          <a:off x="2105025" y="294703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9524</xdr:rowOff>
    </xdr:to>
    <xdr:sp macro="" textlink="">
      <xdr:nvSpPr>
        <xdr:cNvPr id="1635" name="TextBox 3"/>
        <xdr:cNvSpPr txBox="1">
          <a:spLocks noChangeArrowheads="1"/>
        </xdr:cNvSpPr>
      </xdr:nvSpPr>
      <xdr:spPr bwMode="auto">
        <a:xfrm>
          <a:off x="2105025" y="294703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636" name="TextBox 3"/>
        <xdr:cNvSpPr txBox="1">
          <a:spLocks noChangeArrowheads="1"/>
        </xdr:cNvSpPr>
      </xdr:nvSpPr>
      <xdr:spPr bwMode="auto">
        <a:xfrm>
          <a:off x="2105025" y="29470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85724</xdr:rowOff>
    </xdr:to>
    <xdr:sp macro="" textlink="">
      <xdr:nvSpPr>
        <xdr:cNvPr id="1637" name="TextBox 3"/>
        <xdr:cNvSpPr txBox="1">
          <a:spLocks noChangeArrowheads="1"/>
        </xdr:cNvSpPr>
      </xdr:nvSpPr>
      <xdr:spPr bwMode="auto">
        <a:xfrm>
          <a:off x="2105025" y="294703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638" name="TextBox 3"/>
        <xdr:cNvSpPr txBox="1">
          <a:spLocks noChangeArrowheads="1"/>
        </xdr:cNvSpPr>
      </xdr:nvSpPr>
      <xdr:spPr bwMode="auto">
        <a:xfrm>
          <a:off x="2105025" y="294703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161924</xdr:rowOff>
    </xdr:to>
    <xdr:sp macro="" textlink="">
      <xdr:nvSpPr>
        <xdr:cNvPr id="1639" name="TextBox 3"/>
        <xdr:cNvSpPr txBox="1">
          <a:spLocks noChangeArrowheads="1"/>
        </xdr:cNvSpPr>
      </xdr:nvSpPr>
      <xdr:spPr bwMode="auto">
        <a:xfrm>
          <a:off x="2105025" y="294703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152399</xdr:rowOff>
    </xdr:to>
    <xdr:sp macro="" textlink="">
      <xdr:nvSpPr>
        <xdr:cNvPr id="1640" name="TextBox 3"/>
        <xdr:cNvSpPr txBox="1">
          <a:spLocks noChangeArrowheads="1"/>
        </xdr:cNvSpPr>
      </xdr:nvSpPr>
      <xdr:spPr bwMode="auto">
        <a:xfrm>
          <a:off x="2105025" y="294703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41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42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43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22224</xdr:rowOff>
    </xdr:to>
    <xdr:sp macro="" textlink="">
      <xdr:nvSpPr>
        <xdr:cNvPr id="1644" name="TextBox 3"/>
        <xdr:cNvSpPr txBox="1">
          <a:spLocks noChangeArrowheads="1"/>
        </xdr:cNvSpPr>
      </xdr:nvSpPr>
      <xdr:spPr bwMode="auto">
        <a:xfrm>
          <a:off x="2105025" y="29470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45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46" name="TextBox 3"/>
        <xdr:cNvSpPr txBox="1">
          <a:spLocks noChangeArrowheads="1"/>
        </xdr:cNvSpPr>
      </xdr:nvSpPr>
      <xdr:spPr bwMode="auto">
        <a:xfrm>
          <a:off x="2105025" y="29470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47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48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49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50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1651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5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5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65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5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111124</xdr:rowOff>
    </xdr:to>
    <xdr:sp macro="" textlink="">
      <xdr:nvSpPr>
        <xdr:cNvPr id="1656" name="TextBox 3"/>
        <xdr:cNvSpPr txBox="1">
          <a:spLocks noChangeArrowheads="1"/>
        </xdr:cNvSpPr>
      </xdr:nvSpPr>
      <xdr:spPr bwMode="auto">
        <a:xfrm>
          <a:off x="2105025" y="29470350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5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5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101599</xdr:rowOff>
    </xdr:to>
    <xdr:sp macro="" textlink="">
      <xdr:nvSpPr>
        <xdr:cNvPr id="1659" name="TextBox 3"/>
        <xdr:cNvSpPr txBox="1">
          <a:spLocks noChangeArrowheads="1"/>
        </xdr:cNvSpPr>
      </xdr:nvSpPr>
      <xdr:spPr bwMode="auto">
        <a:xfrm>
          <a:off x="2105025" y="29470350"/>
          <a:ext cx="0" cy="463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66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66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6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66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6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117474</xdr:rowOff>
    </xdr:to>
    <xdr:sp macro="" textlink="">
      <xdr:nvSpPr>
        <xdr:cNvPr id="1665" name="TextBox 3"/>
        <xdr:cNvSpPr txBox="1">
          <a:spLocks noChangeArrowheads="1"/>
        </xdr:cNvSpPr>
      </xdr:nvSpPr>
      <xdr:spPr bwMode="auto">
        <a:xfrm>
          <a:off x="2105025" y="29470350"/>
          <a:ext cx="0" cy="47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6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6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117474</xdr:rowOff>
    </xdr:to>
    <xdr:sp macro="" textlink="">
      <xdr:nvSpPr>
        <xdr:cNvPr id="1668" name="TextBox 3"/>
        <xdr:cNvSpPr txBox="1">
          <a:spLocks noChangeArrowheads="1"/>
        </xdr:cNvSpPr>
      </xdr:nvSpPr>
      <xdr:spPr bwMode="auto">
        <a:xfrm>
          <a:off x="2105025" y="29470350"/>
          <a:ext cx="0" cy="47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107949</xdr:rowOff>
    </xdr:to>
    <xdr:sp macro="" textlink="">
      <xdr:nvSpPr>
        <xdr:cNvPr id="1669" name="TextBox 3"/>
        <xdr:cNvSpPr txBox="1">
          <a:spLocks noChangeArrowheads="1"/>
        </xdr:cNvSpPr>
      </xdr:nvSpPr>
      <xdr:spPr bwMode="auto">
        <a:xfrm>
          <a:off x="2105025" y="29470350"/>
          <a:ext cx="0" cy="469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7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7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672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7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67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675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676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677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114299</xdr:rowOff>
    </xdr:to>
    <xdr:sp macro="" textlink="">
      <xdr:nvSpPr>
        <xdr:cNvPr id="1678" name="TextBox 3"/>
        <xdr:cNvSpPr txBox="1">
          <a:spLocks noChangeArrowheads="1"/>
        </xdr:cNvSpPr>
      </xdr:nvSpPr>
      <xdr:spPr bwMode="auto">
        <a:xfrm>
          <a:off x="2105025" y="29470350"/>
          <a:ext cx="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104774</xdr:rowOff>
    </xdr:to>
    <xdr:sp macro="" textlink="">
      <xdr:nvSpPr>
        <xdr:cNvPr id="1679" name="TextBox 3"/>
        <xdr:cNvSpPr txBox="1">
          <a:spLocks noChangeArrowheads="1"/>
        </xdr:cNvSpPr>
      </xdr:nvSpPr>
      <xdr:spPr bwMode="auto">
        <a:xfrm>
          <a:off x="2105025" y="29470350"/>
          <a:ext cx="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80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81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82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83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84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79374</xdr:rowOff>
    </xdr:to>
    <xdr:sp macro="" textlink="">
      <xdr:nvSpPr>
        <xdr:cNvPr id="1685" name="TextBox 3"/>
        <xdr:cNvSpPr txBox="1">
          <a:spLocks noChangeArrowheads="1"/>
        </xdr:cNvSpPr>
      </xdr:nvSpPr>
      <xdr:spPr bwMode="auto">
        <a:xfrm>
          <a:off x="2105025" y="29470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149224</xdr:rowOff>
    </xdr:to>
    <xdr:sp macro="" textlink="">
      <xdr:nvSpPr>
        <xdr:cNvPr id="1686" name="TextBox 3"/>
        <xdr:cNvSpPr txBox="1">
          <a:spLocks noChangeArrowheads="1"/>
        </xdr:cNvSpPr>
      </xdr:nvSpPr>
      <xdr:spPr bwMode="auto">
        <a:xfrm>
          <a:off x="2105025" y="294703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60324</xdr:rowOff>
    </xdr:to>
    <xdr:sp macro="" textlink="">
      <xdr:nvSpPr>
        <xdr:cNvPr id="1687" name="TextBox 3"/>
        <xdr:cNvSpPr txBox="1">
          <a:spLocks noChangeArrowheads="1"/>
        </xdr:cNvSpPr>
      </xdr:nvSpPr>
      <xdr:spPr bwMode="auto">
        <a:xfrm>
          <a:off x="2105025" y="294703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88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689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0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1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2" name="TextBox 3"/>
        <xdr:cNvSpPr txBox="1">
          <a:spLocks noChangeArrowheads="1"/>
        </xdr:cNvSpPr>
      </xdr:nvSpPr>
      <xdr:spPr bwMode="auto">
        <a:xfrm>
          <a:off x="2105025" y="294703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3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22224</xdr:rowOff>
    </xdr:to>
    <xdr:sp macro="" textlink="">
      <xdr:nvSpPr>
        <xdr:cNvPr id="1694" name="TextBox 3"/>
        <xdr:cNvSpPr txBox="1">
          <a:spLocks noChangeArrowheads="1"/>
        </xdr:cNvSpPr>
      </xdr:nvSpPr>
      <xdr:spPr bwMode="auto">
        <a:xfrm>
          <a:off x="2105025" y="294703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3174</xdr:rowOff>
    </xdr:to>
    <xdr:sp macro="" textlink="">
      <xdr:nvSpPr>
        <xdr:cNvPr id="1695" name="TextBox 3"/>
        <xdr:cNvSpPr txBox="1">
          <a:spLocks noChangeArrowheads="1"/>
        </xdr:cNvSpPr>
      </xdr:nvSpPr>
      <xdr:spPr bwMode="auto">
        <a:xfrm>
          <a:off x="2105025" y="294703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6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98424</xdr:rowOff>
    </xdr:to>
    <xdr:sp macro="" textlink="">
      <xdr:nvSpPr>
        <xdr:cNvPr id="1697" name="TextBox 3"/>
        <xdr:cNvSpPr txBox="1">
          <a:spLocks noChangeArrowheads="1"/>
        </xdr:cNvSpPr>
      </xdr:nvSpPr>
      <xdr:spPr bwMode="auto">
        <a:xfrm>
          <a:off x="2105025" y="294703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698" name="TextBox 3"/>
        <xdr:cNvSpPr txBox="1">
          <a:spLocks noChangeArrowheads="1"/>
        </xdr:cNvSpPr>
      </xdr:nvSpPr>
      <xdr:spPr bwMode="auto">
        <a:xfrm>
          <a:off x="2105025" y="294703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79374</xdr:rowOff>
    </xdr:to>
    <xdr:sp macro="" textlink="">
      <xdr:nvSpPr>
        <xdr:cNvPr id="1699" name="TextBox 3"/>
        <xdr:cNvSpPr txBox="1">
          <a:spLocks noChangeArrowheads="1"/>
        </xdr:cNvSpPr>
      </xdr:nvSpPr>
      <xdr:spPr bwMode="auto">
        <a:xfrm>
          <a:off x="2105025" y="294703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118</xdr:row>
      <xdr:rowOff>158749</xdr:rowOff>
    </xdr:to>
    <xdr:sp macro="" textlink="">
      <xdr:nvSpPr>
        <xdr:cNvPr id="1700" name="TextBox 3"/>
        <xdr:cNvSpPr txBox="1">
          <a:spLocks noChangeArrowheads="1"/>
        </xdr:cNvSpPr>
      </xdr:nvSpPr>
      <xdr:spPr bwMode="auto">
        <a:xfrm>
          <a:off x="2105025" y="294703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69849</xdr:rowOff>
    </xdr:to>
    <xdr:sp macro="" textlink="">
      <xdr:nvSpPr>
        <xdr:cNvPr id="1701" name="TextBox 3"/>
        <xdr:cNvSpPr txBox="1">
          <a:spLocks noChangeArrowheads="1"/>
        </xdr:cNvSpPr>
      </xdr:nvSpPr>
      <xdr:spPr bwMode="auto">
        <a:xfrm>
          <a:off x="2105025" y="294703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702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41274</xdr:rowOff>
    </xdr:to>
    <xdr:sp macro="" textlink="">
      <xdr:nvSpPr>
        <xdr:cNvPr id="1703" name="TextBox 3"/>
        <xdr:cNvSpPr txBox="1">
          <a:spLocks noChangeArrowheads="1"/>
        </xdr:cNvSpPr>
      </xdr:nvSpPr>
      <xdr:spPr bwMode="auto">
        <a:xfrm>
          <a:off x="2105025" y="29470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50799</xdr:rowOff>
    </xdr:to>
    <xdr:sp macro="" textlink="">
      <xdr:nvSpPr>
        <xdr:cNvPr id="1704" name="TextBox 3"/>
        <xdr:cNvSpPr txBox="1">
          <a:spLocks noChangeArrowheads="1"/>
        </xdr:cNvSpPr>
      </xdr:nvSpPr>
      <xdr:spPr bwMode="auto">
        <a:xfrm>
          <a:off x="2105025" y="294703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41274</xdr:rowOff>
    </xdr:to>
    <xdr:sp macro="" textlink="">
      <xdr:nvSpPr>
        <xdr:cNvPr id="1705" name="TextBox 3"/>
        <xdr:cNvSpPr txBox="1">
          <a:spLocks noChangeArrowheads="1"/>
        </xdr:cNvSpPr>
      </xdr:nvSpPr>
      <xdr:spPr bwMode="auto">
        <a:xfrm>
          <a:off x="2105025" y="294703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706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707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57149</xdr:rowOff>
    </xdr:to>
    <xdr:sp macro="" textlink="">
      <xdr:nvSpPr>
        <xdr:cNvPr id="1708" name="TextBox 3"/>
        <xdr:cNvSpPr txBox="1">
          <a:spLocks noChangeArrowheads="1"/>
        </xdr:cNvSpPr>
      </xdr:nvSpPr>
      <xdr:spPr bwMode="auto">
        <a:xfrm>
          <a:off x="2105025" y="294703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47624</xdr:rowOff>
    </xdr:to>
    <xdr:sp macro="" textlink="">
      <xdr:nvSpPr>
        <xdr:cNvPr id="1709" name="TextBox 3"/>
        <xdr:cNvSpPr txBox="1">
          <a:spLocks noChangeArrowheads="1"/>
        </xdr:cNvSpPr>
      </xdr:nvSpPr>
      <xdr:spPr bwMode="auto">
        <a:xfrm>
          <a:off x="2105025" y="294703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710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711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76199</xdr:rowOff>
    </xdr:to>
    <xdr:sp macro="" textlink="">
      <xdr:nvSpPr>
        <xdr:cNvPr id="1712" name="TextBox 3"/>
        <xdr:cNvSpPr txBox="1">
          <a:spLocks noChangeArrowheads="1"/>
        </xdr:cNvSpPr>
      </xdr:nvSpPr>
      <xdr:spPr bwMode="auto">
        <a:xfrm>
          <a:off x="2105025" y="294703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66674</xdr:rowOff>
    </xdr:to>
    <xdr:sp macro="" textlink="">
      <xdr:nvSpPr>
        <xdr:cNvPr id="1713" name="TextBox 3"/>
        <xdr:cNvSpPr txBox="1">
          <a:spLocks noChangeArrowheads="1"/>
        </xdr:cNvSpPr>
      </xdr:nvSpPr>
      <xdr:spPr bwMode="auto">
        <a:xfrm>
          <a:off x="2105025" y="294703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4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5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6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7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8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19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20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21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2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3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4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5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6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27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8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29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30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31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32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33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34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35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36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37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38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39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40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41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42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43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44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45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1746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47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48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49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750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751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2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3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4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5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6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7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8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59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6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6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7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8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79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0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1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2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3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8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79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0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1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2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3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4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5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6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7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0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1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824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825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6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7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8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29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0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1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2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3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3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4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0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1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2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3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4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5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6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7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5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6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4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5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6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7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8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79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0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1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8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189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898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899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900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1901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0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0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0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0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0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0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0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0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1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1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1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1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1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915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916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917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1918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1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2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2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2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2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2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192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192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27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28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29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0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1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2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3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4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4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1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2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3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4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5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6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7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8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59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0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1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2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3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4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5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6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7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8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69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0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1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2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3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4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5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6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7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8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79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0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1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2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8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1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2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3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4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5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6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7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8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1999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0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1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2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3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4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5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6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7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8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09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0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1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2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3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4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1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2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3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4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5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6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7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8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39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0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1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2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3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4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5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6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7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8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49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0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1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2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3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4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6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07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071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072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073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074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75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7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77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7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7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8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8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8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8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9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09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09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0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0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0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0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0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1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15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1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1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1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2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27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2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2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3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37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3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3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4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4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4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4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14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14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46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47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48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49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50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51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52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53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54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55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56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57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58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59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60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1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2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3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4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5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66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67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68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69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2170" name="TextBox 3"/>
        <xdr:cNvSpPr txBox="1">
          <a:spLocks noChangeArrowheads="1"/>
        </xdr:cNvSpPr>
      </xdr:nvSpPr>
      <xdr:spPr bwMode="auto">
        <a:xfrm>
          <a:off x="2105025" y="28803600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71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72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73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174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175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76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77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78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79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0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1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2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3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8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19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0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1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2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3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4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5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6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7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0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1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4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5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6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7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29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0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1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3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4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248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249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0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1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2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3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4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5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6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7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59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0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1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2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3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4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5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6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4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5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6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7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8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79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0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1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2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3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4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5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6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7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8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89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0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1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2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3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4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5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6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7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299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0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1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2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3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4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5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6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7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8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09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0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1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2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3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4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5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7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8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19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20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2321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322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323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2324" name="TextBox 3"/>
        <xdr:cNvSpPr txBox="1">
          <a:spLocks noChangeArrowheads="1"/>
        </xdr:cNvSpPr>
      </xdr:nvSpPr>
      <xdr:spPr bwMode="auto">
        <a:xfrm>
          <a:off x="2105025" y="28803600"/>
          <a:ext cx="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2325" name="TextBox 3"/>
        <xdr:cNvSpPr txBox="1">
          <a:spLocks noChangeArrowheads="1"/>
        </xdr:cNvSpPr>
      </xdr:nvSpPr>
      <xdr:spPr bwMode="auto">
        <a:xfrm>
          <a:off x="2105025" y="28803600"/>
          <a:ext cx="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2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2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2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2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3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3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3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3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3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4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4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4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4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4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34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34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47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48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49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0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1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2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3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4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1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2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3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4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5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6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7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8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79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0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1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2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3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4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5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6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8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89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0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1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2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3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4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5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6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7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8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399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0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1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2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0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2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3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4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5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6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7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8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19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0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1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2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3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4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5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6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7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8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29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0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2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3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4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3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3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4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5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6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7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8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49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0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1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2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3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4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5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6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7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8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0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1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2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3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4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5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6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7" name="Text Box 22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8" name="Text Box 23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69" name="Text Box 2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0" name="Text Box 2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1" name="Text Box 2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2" name="Text Box 2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3" name="Text Box 2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4" name="Text Box 2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5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6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7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8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0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1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2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4" name="Text Box 15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5" name="Text Box 16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6" name="Text Box 17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7" name="Text Box 18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8" name="Text Box 19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117</xdr:row>
      <xdr:rowOff>0</xdr:rowOff>
    </xdr:from>
    <xdr:to>
      <xdr:col>1</xdr:col>
      <xdr:colOff>819150</xdr:colOff>
      <xdr:row>119</xdr:row>
      <xdr:rowOff>126999</xdr:rowOff>
    </xdr:to>
    <xdr:sp macro="" textlink="">
      <xdr:nvSpPr>
        <xdr:cNvPr id="2490" name="Text Box 21"/>
        <xdr:cNvSpPr txBox="1">
          <a:spLocks noChangeArrowheads="1"/>
        </xdr:cNvSpPr>
      </xdr:nvSpPr>
      <xdr:spPr bwMode="auto">
        <a:xfrm>
          <a:off x="1162050" y="29470350"/>
          <a:ext cx="7620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49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49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49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499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0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0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0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0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1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17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1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1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2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4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25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2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2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31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32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3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3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3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4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4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45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6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47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8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4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0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2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53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54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5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56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7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58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59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126999</xdr:rowOff>
    </xdr:to>
    <xdr:sp macro="" textlink="">
      <xdr:nvSpPr>
        <xdr:cNvPr id="2560" name="TextBox 3"/>
        <xdr:cNvSpPr txBox="1">
          <a:spLocks noChangeArrowheads="1"/>
        </xdr:cNvSpPr>
      </xdr:nvSpPr>
      <xdr:spPr bwMode="auto">
        <a:xfrm>
          <a:off x="2105025" y="29470350"/>
          <a:ext cx="0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117</xdr:row>
      <xdr:rowOff>0</xdr:rowOff>
    </xdr:from>
    <xdr:to>
      <xdr:col>1</xdr:col>
      <xdr:colOff>1685925</xdr:colOff>
      <xdr:row>119</xdr:row>
      <xdr:rowOff>123824</xdr:rowOff>
    </xdr:to>
    <xdr:sp macro="" textlink="">
      <xdr:nvSpPr>
        <xdr:cNvPr id="2561" name="TextBox 3"/>
        <xdr:cNvSpPr txBox="1">
          <a:spLocks noChangeArrowheads="1"/>
        </xdr:cNvSpPr>
      </xdr:nvSpPr>
      <xdr:spPr bwMode="auto">
        <a:xfrm>
          <a:off x="2105025" y="29470350"/>
          <a:ext cx="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3" name="Text Box 23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4" name="Text Box 2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5" name="Text Box 2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6" name="Text Box 2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7" name="Text Box 2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8" name="Text Box 2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69" name="Text Box 2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0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1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2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3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4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5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6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7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8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79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0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1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2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3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5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6" name="Text Box 22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7" name="Text Box 23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8" name="Text Box 2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89" name="Text Box 2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0" name="Text Box 2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1" name="Text Box 2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3" name="Text Box 2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4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5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6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7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8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599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0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1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2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3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5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6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7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8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09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0" name="Text Box 22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1" name="Text Box 23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2" name="Text Box 2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3" name="Text Box 2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4" name="Text Box 2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5" name="Text Box 2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6" name="Text Box 2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7" name="Text Box 2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8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19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0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1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2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3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4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5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7" name="Text Box 15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29" name="Text Box 17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30" name="Text Box 18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31" name="Text Box 19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32" name="Text Box 20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160020</xdr:rowOff>
    </xdr:to>
    <xdr:sp macro="" textlink="">
      <xdr:nvSpPr>
        <xdr:cNvPr id="2633" name="Text Box 21"/>
        <xdr:cNvSpPr txBox="1">
          <a:spLocks noChangeArrowheads="1"/>
        </xdr:cNvSpPr>
      </xdr:nvSpPr>
      <xdr:spPr bwMode="auto">
        <a:xfrm>
          <a:off x="1165860" y="30794325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4" name="Text Box 22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5" name="Text Box 23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6" name="Text Box 24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7" name="Text Box 25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8" name="Text Box 26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39" name="Text Box 27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0" name="Text Box 28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1" name="Text Box 29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2" name="Text Box 14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3" name="Text Box 15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4" name="Text Box 16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5" name="Text Box 17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7" name="Text Box 19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8" name="Text Box 20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49" name="Text Box 21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0" name="Text Box 14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1" name="Text Box 15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2" name="Text Box 16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3" name="Text Box 17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4" name="Text Box 18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5" name="Text Box 19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123</xdr:row>
      <xdr:rowOff>0</xdr:rowOff>
    </xdr:from>
    <xdr:to>
      <xdr:col>1</xdr:col>
      <xdr:colOff>815340</xdr:colOff>
      <xdr:row>123</xdr:row>
      <xdr:rowOff>165735</xdr:rowOff>
    </xdr:to>
    <xdr:sp macro="" textlink="">
      <xdr:nvSpPr>
        <xdr:cNvPr id="2657" name="Text Box 21"/>
        <xdr:cNvSpPr txBox="1">
          <a:spLocks noChangeArrowheads="1"/>
        </xdr:cNvSpPr>
      </xdr:nvSpPr>
      <xdr:spPr bwMode="auto">
        <a:xfrm>
          <a:off x="1165860" y="307943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58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59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0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1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2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3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4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5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7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8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69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0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1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2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3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5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7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8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79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0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1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2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3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4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5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6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7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8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89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0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1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2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3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4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5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7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699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1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2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3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4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5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6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7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8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09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0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1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2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3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4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5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6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7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19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0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1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2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3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4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5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6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7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29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0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1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2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3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4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5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6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7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39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0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1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2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3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4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5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7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49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0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1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2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3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4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5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6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7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59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0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1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2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3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4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5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6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7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69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1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3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4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5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6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7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8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79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0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1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2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3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4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5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6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7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8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89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1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2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3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4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5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6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7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8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799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1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2" name="Text Box 22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3" name="Text Box 23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4" name="Text Box 2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5" name="Text Box 2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6" name="Text Box 2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7" name="Text Box 2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8" name="Text Box 2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09" name="Text Box 2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1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2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3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4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5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6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7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19" name="Text Box 15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1" name="Text Box 17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2" name="Text Box 18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3" name="Text Box 19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4" name="Text Box 20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145</xdr:row>
      <xdr:rowOff>0</xdr:rowOff>
    </xdr:from>
    <xdr:to>
      <xdr:col>1</xdr:col>
      <xdr:colOff>815340</xdr:colOff>
      <xdr:row>146</xdr:row>
      <xdr:rowOff>3810</xdr:rowOff>
    </xdr:to>
    <xdr:sp macro="" textlink="">
      <xdr:nvSpPr>
        <xdr:cNvPr id="2825" name="Text Box 21"/>
        <xdr:cNvSpPr txBox="1">
          <a:spLocks noChangeArrowheads="1"/>
        </xdr:cNvSpPr>
      </xdr:nvSpPr>
      <xdr:spPr bwMode="auto">
        <a:xfrm>
          <a:off x="1165860" y="35975925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9523</xdr:rowOff>
    </xdr:to>
    <xdr:sp macro="" textlink="">
      <xdr:nvSpPr>
        <xdr:cNvPr id="2826" name="TextBox 3"/>
        <xdr:cNvSpPr txBox="1">
          <a:spLocks noChangeArrowheads="1"/>
        </xdr:cNvSpPr>
      </xdr:nvSpPr>
      <xdr:spPr bwMode="auto">
        <a:xfrm>
          <a:off x="2105025" y="3445192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158748</xdr:rowOff>
    </xdr:to>
    <xdr:sp macro="" textlink="">
      <xdr:nvSpPr>
        <xdr:cNvPr id="2827" name="TextBox 3"/>
        <xdr:cNvSpPr txBox="1">
          <a:spLocks noChangeArrowheads="1"/>
        </xdr:cNvSpPr>
      </xdr:nvSpPr>
      <xdr:spPr bwMode="auto">
        <a:xfrm>
          <a:off x="2105025" y="34451925"/>
          <a:ext cx="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158748</xdr:rowOff>
    </xdr:to>
    <xdr:sp macro="" textlink="">
      <xdr:nvSpPr>
        <xdr:cNvPr id="2828" name="TextBox 3"/>
        <xdr:cNvSpPr txBox="1">
          <a:spLocks noChangeArrowheads="1"/>
        </xdr:cNvSpPr>
      </xdr:nvSpPr>
      <xdr:spPr bwMode="auto">
        <a:xfrm>
          <a:off x="2105025" y="34451925"/>
          <a:ext cx="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117473</xdr:rowOff>
    </xdr:to>
    <xdr:sp macro="" textlink="">
      <xdr:nvSpPr>
        <xdr:cNvPr id="2829" name="TextBox 3"/>
        <xdr:cNvSpPr txBox="1">
          <a:spLocks noChangeArrowheads="1"/>
        </xdr:cNvSpPr>
      </xdr:nvSpPr>
      <xdr:spPr bwMode="auto">
        <a:xfrm>
          <a:off x="2105025" y="34451925"/>
          <a:ext cx="0" cy="460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28573</xdr:rowOff>
    </xdr:to>
    <xdr:sp macro="" textlink="">
      <xdr:nvSpPr>
        <xdr:cNvPr id="2830" name="TextBox 3"/>
        <xdr:cNvSpPr txBox="1">
          <a:spLocks noChangeArrowheads="1"/>
        </xdr:cNvSpPr>
      </xdr:nvSpPr>
      <xdr:spPr bwMode="auto">
        <a:xfrm>
          <a:off x="2105025" y="34451925"/>
          <a:ext cx="0" cy="3714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9523</xdr:rowOff>
    </xdr:to>
    <xdr:sp macro="" textlink="">
      <xdr:nvSpPr>
        <xdr:cNvPr id="2831" name="TextBox 3"/>
        <xdr:cNvSpPr txBox="1">
          <a:spLocks noChangeArrowheads="1"/>
        </xdr:cNvSpPr>
      </xdr:nvSpPr>
      <xdr:spPr bwMode="auto">
        <a:xfrm>
          <a:off x="2105025" y="3445192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158748</xdr:rowOff>
    </xdr:to>
    <xdr:sp macro="" textlink="">
      <xdr:nvSpPr>
        <xdr:cNvPr id="2832" name="TextBox 3"/>
        <xdr:cNvSpPr txBox="1">
          <a:spLocks noChangeArrowheads="1"/>
        </xdr:cNvSpPr>
      </xdr:nvSpPr>
      <xdr:spPr bwMode="auto">
        <a:xfrm>
          <a:off x="2105025" y="34451925"/>
          <a:ext cx="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158748</xdr:rowOff>
    </xdr:to>
    <xdr:sp macro="" textlink="">
      <xdr:nvSpPr>
        <xdr:cNvPr id="2833" name="TextBox 3"/>
        <xdr:cNvSpPr txBox="1">
          <a:spLocks noChangeArrowheads="1"/>
        </xdr:cNvSpPr>
      </xdr:nvSpPr>
      <xdr:spPr bwMode="auto">
        <a:xfrm>
          <a:off x="2105025" y="34451925"/>
          <a:ext cx="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158748</xdr:rowOff>
    </xdr:to>
    <xdr:sp macro="" textlink="">
      <xdr:nvSpPr>
        <xdr:cNvPr id="2834" name="TextBox 3"/>
        <xdr:cNvSpPr txBox="1">
          <a:spLocks noChangeArrowheads="1"/>
        </xdr:cNvSpPr>
      </xdr:nvSpPr>
      <xdr:spPr bwMode="auto">
        <a:xfrm>
          <a:off x="2105025" y="34451925"/>
          <a:ext cx="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158749</xdr:rowOff>
    </xdr:to>
    <xdr:sp macro="" textlink="">
      <xdr:nvSpPr>
        <xdr:cNvPr id="2835" name="TextBox 3"/>
        <xdr:cNvSpPr txBox="1">
          <a:spLocks noChangeArrowheads="1"/>
        </xdr:cNvSpPr>
      </xdr:nvSpPr>
      <xdr:spPr bwMode="auto">
        <a:xfrm>
          <a:off x="2105025" y="3445192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158749</xdr:rowOff>
    </xdr:to>
    <xdr:sp macro="" textlink="">
      <xdr:nvSpPr>
        <xdr:cNvPr id="2836" name="TextBox 3"/>
        <xdr:cNvSpPr txBox="1">
          <a:spLocks noChangeArrowheads="1"/>
        </xdr:cNvSpPr>
      </xdr:nvSpPr>
      <xdr:spPr bwMode="auto">
        <a:xfrm>
          <a:off x="2105025" y="3445192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37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38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39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0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1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2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3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4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4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5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1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2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3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4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5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6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7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8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0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2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3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4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5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7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5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6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7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8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89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0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1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2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89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1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2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3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4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5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6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7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8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09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0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1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2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3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4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5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6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3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4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5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6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7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8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39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0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2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4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5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6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7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8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49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0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1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2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3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4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5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6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7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8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0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1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2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3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4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6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7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1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2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3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4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5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6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7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8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0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2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3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4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5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6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299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5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6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7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8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09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0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1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2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3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4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3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4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6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7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8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59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0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1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2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3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4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5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6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7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8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69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1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5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7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8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79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0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1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2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3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4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8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09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1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2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3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4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5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6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7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8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09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0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1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2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3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4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5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1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5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6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7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8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29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0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1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2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3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4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6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7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8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39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0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1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2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4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5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6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7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8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49" name="Text Box 22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0" name="Text Box 23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1" name="Text Box 2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2" name="Text Box 2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3" name="Text Box 2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4" name="Text Box 2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5" name="Text Box 2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6" name="Text Box 2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8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59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0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1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2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3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4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5" name="Text Box 14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6" name="Text Box 15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7" name="Text Box 16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8" name="Text Box 17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70" name="Text Box 19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71" name="Text Box 20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139</xdr:row>
      <xdr:rowOff>158748</xdr:rowOff>
    </xdr:to>
    <xdr:sp macro="" textlink="">
      <xdr:nvSpPr>
        <xdr:cNvPr id="3172" name="Text Box 21"/>
        <xdr:cNvSpPr txBox="1">
          <a:spLocks noChangeArrowheads="1"/>
        </xdr:cNvSpPr>
      </xdr:nvSpPr>
      <xdr:spPr bwMode="auto">
        <a:xfrm>
          <a:off x="1200150" y="34451925"/>
          <a:ext cx="76200" cy="339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3173</xdr:rowOff>
    </xdr:to>
    <xdr:sp macro="" textlink="">
      <xdr:nvSpPr>
        <xdr:cNvPr id="3173" name="TextBox 3"/>
        <xdr:cNvSpPr txBox="1">
          <a:spLocks noChangeArrowheads="1"/>
        </xdr:cNvSpPr>
      </xdr:nvSpPr>
      <xdr:spPr bwMode="auto">
        <a:xfrm>
          <a:off x="2105025" y="3445192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74" name="TextBox 3"/>
        <xdr:cNvSpPr txBox="1">
          <a:spLocks noChangeArrowheads="1"/>
        </xdr:cNvSpPr>
      </xdr:nvSpPr>
      <xdr:spPr bwMode="auto">
        <a:xfrm>
          <a:off x="2105025" y="3445192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73023</xdr:rowOff>
    </xdr:to>
    <xdr:sp macro="" textlink="">
      <xdr:nvSpPr>
        <xdr:cNvPr id="3175" name="TextBox 3"/>
        <xdr:cNvSpPr txBox="1">
          <a:spLocks noChangeArrowheads="1"/>
        </xdr:cNvSpPr>
      </xdr:nvSpPr>
      <xdr:spPr bwMode="auto">
        <a:xfrm>
          <a:off x="2105025" y="34451925"/>
          <a:ext cx="0" cy="415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60323</xdr:rowOff>
    </xdr:to>
    <xdr:sp macro="" textlink="">
      <xdr:nvSpPr>
        <xdr:cNvPr id="3176" name="TextBox 3"/>
        <xdr:cNvSpPr txBox="1">
          <a:spLocks noChangeArrowheads="1"/>
        </xdr:cNvSpPr>
      </xdr:nvSpPr>
      <xdr:spPr bwMode="auto">
        <a:xfrm>
          <a:off x="2105025" y="3445192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50798</xdr:rowOff>
    </xdr:to>
    <xdr:sp macro="" textlink="">
      <xdr:nvSpPr>
        <xdr:cNvPr id="3177" name="TextBox 3"/>
        <xdr:cNvSpPr txBox="1">
          <a:spLocks noChangeArrowheads="1"/>
        </xdr:cNvSpPr>
      </xdr:nvSpPr>
      <xdr:spPr bwMode="auto">
        <a:xfrm>
          <a:off x="2105025" y="3445192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31749</xdr:rowOff>
    </xdr:to>
    <xdr:sp macro="" textlink="">
      <xdr:nvSpPr>
        <xdr:cNvPr id="3178" name="TextBox 3"/>
        <xdr:cNvSpPr txBox="1">
          <a:spLocks noChangeArrowheads="1"/>
        </xdr:cNvSpPr>
      </xdr:nvSpPr>
      <xdr:spPr bwMode="auto">
        <a:xfrm>
          <a:off x="2105025" y="3445192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22224</xdr:rowOff>
    </xdr:to>
    <xdr:sp macro="" textlink="">
      <xdr:nvSpPr>
        <xdr:cNvPr id="3179" name="TextBox 3"/>
        <xdr:cNvSpPr txBox="1">
          <a:spLocks noChangeArrowheads="1"/>
        </xdr:cNvSpPr>
      </xdr:nvSpPr>
      <xdr:spPr bwMode="auto">
        <a:xfrm>
          <a:off x="2105025" y="3445192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31749</xdr:rowOff>
    </xdr:to>
    <xdr:sp macro="" textlink="">
      <xdr:nvSpPr>
        <xdr:cNvPr id="3180" name="TextBox 3"/>
        <xdr:cNvSpPr txBox="1">
          <a:spLocks noChangeArrowheads="1"/>
        </xdr:cNvSpPr>
      </xdr:nvSpPr>
      <xdr:spPr bwMode="auto">
        <a:xfrm>
          <a:off x="2105025" y="3445192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149224</xdr:rowOff>
    </xdr:to>
    <xdr:sp macro="" textlink="">
      <xdr:nvSpPr>
        <xdr:cNvPr id="3181" name="TextBox 3"/>
        <xdr:cNvSpPr txBox="1">
          <a:spLocks noChangeArrowheads="1"/>
        </xdr:cNvSpPr>
      </xdr:nvSpPr>
      <xdr:spPr bwMode="auto">
        <a:xfrm>
          <a:off x="2105025" y="34451925"/>
          <a:ext cx="0" cy="49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22224</xdr:rowOff>
    </xdr:to>
    <xdr:sp macro="" textlink="">
      <xdr:nvSpPr>
        <xdr:cNvPr id="3182" name="TextBox 3"/>
        <xdr:cNvSpPr txBox="1">
          <a:spLocks noChangeArrowheads="1"/>
        </xdr:cNvSpPr>
      </xdr:nvSpPr>
      <xdr:spPr bwMode="auto">
        <a:xfrm>
          <a:off x="2105025" y="3445192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83" name="TextBox 3"/>
        <xdr:cNvSpPr txBox="1">
          <a:spLocks noChangeArrowheads="1"/>
        </xdr:cNvSpPr>
      </xdr:nvSpPr>
      <xdr:spPr bwMode="auto">
        <a:xfrm>
          <a:off x="2105025" y="3445192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105025" y="3445192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22223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105025" y="3445192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3173</xdr:rowOff>
    </xdr:to>
    <xdr:sp macro="" textlink="">
      <xdr:nvSpPr>
        <xdr:cNvPr id="3186" name="TextBox 3"/>
        <xdr:cNvSpPr txBox="1">
          <a:spLocks noChangeArrowheads="1"/>
        </xdr:cNvSpPr>
      </xdr:nvSpPr>
      <xdr:spPr bwMode="auto">
        <a:xfrm>
          <a:off x="2105025" y="3445192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87" name="TextBox 3"/>
        <xdr:cNvSpPr txBox="1">
          <a:spLocks noChangeArrowheads="1"/>
        </xdr:cNvSpPr>
      </xdr:nvSpPr>
      <xdr:spPr bwMode="auto">
        <a:xfrm>
          <a:off x="2105025" y="3445192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73023</xdr:rowOff>
    </xdr:to>
    <xdr:sp macro="" textlink="">
      <xdr:nvSpPr>
        <xdr:cNvPr id="3188" name="TextBox 3"/>
        <xdr:cNvSpPr txBox="1">
          <a:spLocks noChangeArrowheads="1"/>
        </xdr:cNvSpPr>
      </xdr:nvSpPr>
      <xdr:spPr bwMode="auto">
        <a:xfrm>
          <a:off x="2105025" y="34451925"/>
          <a:ext cx="0" cy="415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89" name="TextBox 3"/>
        <xdr:cNvSpPr txBox="1">
          <a:spLocks noChangeArrowheads="1"/>
        </xdr:cNvSpPr>
      </xdr:nvSpPr>
      <xdr:spPr bwMode="auto">
        <a:xfrm>
          <a:off x="2105025" y="3445192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73023</xdr:rowOff>
    </xdr:to>
    <xdr:sp macro="" textlink="">
      <xdr:nvSpPr>
        <xdr:cNvPr id="3190" name="TextBox 3"/>
        <xdr:cNvSpPr txBox="1">
          <a:spLocks noChangeArrowheads="1"/>
        </xdr:cNvSpPr>
      </xdr:nvSpPr>
      <xdr:spPr bwMode="auto">
        <a:xfrm>
          <a:off x="2105025" y="34451925"/>
          <a:ext cx="0" cy="415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139</xdr:row>
      <xdr:rowOff>161923</xdr:rowOff>
    </xdr:to>
    <xdr:sp macro="" textlink="">
      <xdr:nvSpPr>
        <xdr:cNvPr id="3191" name="TextBox 3"/>
        <xdr:cNvSpPr txBox="1">
          <a:spLocks noChangeArrowheads="1"/>
        </xdr:cNvSpPr>
      </xdr:nvSpPr>
      <xdr:spPr bwMode="auto">
        <a:xfrm>
          <a:off x="2105025" y="3445192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69848</xdr:rowOff>
    </xdr:to>
    <xdr:sp macro="" textlink="">
      <xdr:nvSpPr>
        <xdr:cNvPr id="3192" name="TextBox 3"/>
        <xdr:cNvSpPr txBox="1">
          <a:spLocks noChangeArrowheads="1"/>
        </xdr:cNvSpPr>
      </xdr:nvSpPr>
      <xdr:spPr bwMode="auto">
        <a:xfrm>
          <a:off x="2105025" y="34451925"/>
          <a:ext cx="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50798</xdr:rowOff>
    </xdr:to>
    <xdr:sp macro="" textlink="">
      <xdr:nvSpPr>
        <xdr:cNvPr id="3193" name="TextBox 3"/>
        <xdr:cNvSpPr txBox="1">
          <a:spLocks noChangeArrowheads="1"/>
        </xdr:cNvSpPr>
      </xdr:nvSpPr>
      <xdr:spPr bwMode="auto">
        <a:xfrm>
          <a:off x="2105025" y="3445192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41273</xdr:rowOff>
    </xdr:to>
    <xdr:sp macro="" textlink="">
      <xdr:nvSpPr>
        <xdr:cNvPr id="3194" name="TextBox 3"/>
        <xdr:cNvSpPr txBox="1">
          <a:spLocks noChangeArrowheads="1"/>
        </xdr:cNvSpPr>
      </xdr:nvSpPr>
      <xdr:spPr bwMode="auto">
        <a:xfrm>
          <a:off x="2105025" y="3445192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50798</xdr:rowOff>
    </xdr:to>
    <xdr:sp macro="" textlink="">
      <xdr:nvSpPr>
        <xdr:cNvPr id="3195" name="TextBox 3"/>
        <xdr:cNvSpPr txBox="1">
          <a:spLocks noChangeArrowheads="1"/>
        </xdr:cNvSpPr>
      </xdr:nvSpPr>
      <xdr:spPr bwMode="auto">
        <a:xfrm>
          <a:off x="2105025" y="3445192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41273</xdr:rowOff>
    </xdr:to>
    <xdr:sp macro="" textlink="">
      <xdr:nvSpPr>
        <xdr:cNvPr id="3196" name="TextBox 3"/>
        <xdr:cNvSpPr txBox="1">
          <a:spLocks noChangeArrowheads="1"/>
        </xdr:cNvSpPr>
      </xdr:nvSpPr>
      <xdr:spPr bwMode="auto">
        <a:xfrm>
          <a:off x="2105025" y="3445192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50799</xdr:rowOff>
    </xdr:to>
    <xdr:sp macro="" textlink="">
      <xdr:nvSpPr>
        <xdr:cNvPr id="3197" name="TextBox 3"/>
        <xdr:cNvSpPr txBox="1">
          <a:spLocks noChangeArrowheads="1"/>
        </xdr:cNvSpPr>
      </xdr:nvSpPr>
      <xdr:spPr bwMode="auto">
        <a:xfrm>
          <a:off x="2105025" y="3445192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41274</xdr:rowOff>
    </xdr:to>
    <xdr:sp macro="" textlink="">
      <xdr:nvSpPr>
        <xdr:cNvPr id="3198" name="TextBox 3"/>
        <xdr:cNvSpPr txBox="1">
          <a:spLocks noChangeArrowheads="1"/>
        </xdr:cNvSpPr>
      </xdr:nvSpPr>
      <xdr:spPr bwMode="auto">
        <a:xfrm>
          <a:off x="2105025" y="3445192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50799</xdr:rowOff>
    </xdr:to>
    <xdr:sp macro="" textlink="">
      <xdr:nvSpPr>
        <xdr:cNvPr id="3199" name="TextBox 3"/>
        <xdr:cNvSpPr txBox="1">
          <a:spLocks noChangeArrowheads="1"/>
        </xdr:cNvSpPr>
      </xdr:nvSpPr>
      <xdr:spPr bwMode="auto">
        <a:xfrm>
          <a:off x="2105025" y="3445192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138</xdr:row>
      <xdr:rowOff>0</xdr:rowOff>
    </xdr:from>
    <xdr:to>
      <xdr:col>1</xdr:col>
      <xdr:colOff>1685925</xdr:colOff>
      <xdr:row>140</xdr:row>
      <xdr:rowOff>41274</xdr:rowOff>
    </xdr:to>
    <xdr:sp macro="" textlink="">
      <xdr:nvSpPr>
        <xdr:cNvPr id="3200" name="TextBox 3"/>
        <xdr:cNvSpPr txBox="1">
          <a:spLocks noChangeArrowheads="1"/>
        </xdr:cNvSpPr>
      </xdr:nvSpPr>
      <xdr:spPr bwMode="auto">
        <a:xfrm>
          <a:off x="2105025" y="3445192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2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3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4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5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6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7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8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0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1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5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6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7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8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29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0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1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2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4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5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6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7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8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39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0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49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0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1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2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4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5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6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5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6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7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8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69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0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1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2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3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4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5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6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7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8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79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0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8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7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8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299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0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1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2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3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4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6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7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8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09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0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1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2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3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4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5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6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7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8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19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0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1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2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3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4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6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7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8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5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6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7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8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49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0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1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2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3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4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5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6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7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8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0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69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0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1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2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3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4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5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6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7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6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7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8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89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0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1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2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3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4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5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6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7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8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399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0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0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7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8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19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1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2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3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4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5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8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29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0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1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2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3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4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5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6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7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8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39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0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1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2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3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4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5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6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7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8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4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5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6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7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8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0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1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2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3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4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5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6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8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79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0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89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0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1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2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3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4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5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6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7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8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499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0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1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2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3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4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5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6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7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8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09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0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1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2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3" name="Text Box 22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4" name="Text Box 23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5" name="Text Box 2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6" name="Text Box 2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7" name="Text Box 2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8" name="Text Box 2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19" name="Text Box 2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0" name="Text Box 2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1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2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3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4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5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6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7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8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29" name="Text Box 14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0" name="Text Box 15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1" name="Text Box 16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2" name="Text Box 17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3" name="Text Box 18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4" name="Text Box 19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5" name="Text Box 20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138</xdr:row>
      <xdr:rowOff>0</xdr:rowOff>
    </xdr:from>
    <xdr:to>
      <xdr:col>1</xdr:col>
      <xdr:colOff>857250</xdr:colOff>
      <xdr:row>140</xdr:row>
      <xdr:rowOff>69848</xdr:rowOff>
    </xdr:to>
    <xdr:sp macro="" textlink="">
      <xdr:nvSpPr>
        <xdr:cNvPr id="3536" name="Text Box 21"/>
        <xdr:cNvSpPr txBox="1">
          <a:spLocks noChangeArrowheads="1"/>
        </xdr:cNvSpPr>
      </xdr:nvSpPr>
      <xdr:spPr bwMode="auto">
        <a:xfrm>
          <a:off x="1200150" y="34451925"/>
          <a:ext cx="76200" cy="41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146049</xdr:rowOff>
    </xdr:to>
    <xdr:sp macro="" textlink="">
      <xdr:nvSpPr>
        <xdr:cNvPr id="3537" name="TextBox 3"/>
        <xdr:cNvSpPr txBox="1">
          <a:spLocks noChangeArrowheads="1"/>
        </xdr:cNvSpPr>
      </xdr:nvSpPr>
      <xdr:spPr bwMode="auto">
        <a:xfrm>
          <a:off x="2105025" y="37518975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155574</xdr:rowOff>
    </xdr:to>
    <xdr:sp macro="" textlink="">
      <xdr:nvSpPr>
        <xdr:cNvPr id="3538" name="TextBox 3"/>
        <xdr:cNvSpPr txBox="1">
          <a:spLocks noChangeArrowheads="1"/>
        </xdr:cNvSpPr>
      </xdr:nvSpPr>
      <xdr:spPr bwMode="auto">
        <a:xfrm>
          <a:off x="2105025" y="37518975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146049</xdr:rowOff>
    </xdr:to>
    <xdr:sp macro="" textlink="">
      <xdr:nvSpPr>
        <xdr:cNvPr id="3539" name="TextBox 3"/>
        <xdr:cNvSpPr txBox="1">
          <a:spLocks noChangeArrowheads="1"/>
        </xdr:cNvSpPr>
      </xdr:nvSpPr>
      <xdr:spPr bwMode="auto">
        <a:xfrm>
          <a:off x="2105025" y="37518975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155574</xdr:rowOff>
    </xdr:to>
    <xdr:sp macro="" textlink="">
      <xdr:nvSpPr>
        <xdr:cNvPr id="3540" name="TextBox 3"/>
        <xdr:cNvSpPr txBox="1">
          <a:spLocks noChangeArrowheads="1"/>
        </xdr:cNvSpPr>
      </xdr:nvSpPr>
      <xdr:spPr bwMode="auto">
        <a:xfrm>
          <a:off x="2105025" y="37518975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158750</xdr:rowOff>
    </xdr:to>
    <xdr:sp macro="" textlink="">
      <xdr:nvSpPr>
        <xdr:cNvPr id="3541" name="TextBox 3"/>
        <xdr:cNvSpPr txBox="1">
          <a:spLocks noChangeArrowheads="1"/>
        </xdr:cNvSpPr>
      </xdr:nvSpPr>
      <xdr:spPr bwMode="auto">
        <a:xfrm>
          <a:off x="2105025" y="375189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149225</xdr:rowOff>
    </xdr:to>
    <xdr:sp macro="" textlink="">
      <xdr:nvSpPr>
        <xdr:cNvPr id="3542" name="TextBox 3"/>
        <xdr:cNvSpPr txBox="1">
          <a:spLocks noChangeArrowheads="1"/>
        </xdr:cNvSpPr>
      </xdr:nvSpPr>
      <xdr:spPr bwMode="auto">
        <a:xfrm>
          <a:off x="2105025" y="375189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155574</xdr:rowOff>
    </xdr:to>
    <xdr:sp macro="" textlink="">
      <xdr:nvSpPr>
        <xdr:cNvPr id="3543" name="TextBox 3"/>
        <xdr:cNvSpPr txBox="1">
          <a:spLocks noChangeArrowheads="1"/>
        </xdr:cNvSpPr>
      </xdr:nvSpPr>
      <xdr:spPr bwMode="auto">
        <a:xfrm>
          <a:off x="2105025" y="37518975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53975</xdr:rowOff>
    </xdr:to>
    <xdr:sp macro="" textlink="">
      <xdr:nvSpPr>
        <xdr:cNvPr id="3544" name="TextBox 3"/>
        <xdr:cNvSpPr txBox="1">
          <a:spLocks noChangeArrowheads="1"/>
        </xdr:cNvSpPr>
      </xdr:nvSpPr>
      <xdr:spPr bwMode="auto">
        <a:xfrm>
          <a:off x="2105025" y="37518975"/>
          <a:ext cx="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154</xdr:row>
      <xdr:rowOff>155574</xdr:rowOff>
    </xdr:to>
    <xdr:sp macro="" textlink="">
      <xdr:nvSpPr>
        <xdr:cNvPr id="3545" name="TextBox 3"/>
        <xdr:cNvSpPr txBox="1">
          <a:spLocks noChangeArrowheads="1"/>
        </xdr:cNvSpPr>
      </xdr:nvSpPr>
      <xdr:spPr bwMode="auto">
        <a:xfrm>
          <a:off x="2105025" y="37518975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34925</xdr:rowOff>
    </xdr:to>
    <xdr:sp macro="" textlink="">
      <xdr:nvSpPr>
        <xdr:cNvPr id="3546" name="TextBox 3"/>
        <xdr:cNvSpPr txBox="1">
          <a:spLocks noChangeArrowheads="1"/>
        </xdr:cNvSpPr>
      </xdr:nvSpPr>
      <xdr:spPr bwMode="auto">
        <a:xfrm>
          <a:off x="2105025" y="37518975"/>
          <a:ext cx="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3174</xdr:rowOff>
    </xdr:to>
    <xdr:sp macro="" textlink="">
      <xdr:nvSpPr>
        <xdr:cNvPr id="3547" name="TextBox 3"/>
        <xdr:cNvSpPr txBox="1">
          <a:spLocks noChangeArrowheads="1"/>
        </xdr:cNvSpPr>
      </xdr:nvSpPr>
      <xdr:spPr bwMode="auto">
        <a:xfrm>
          <a:off x="2105025" y="3751897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25400</xdr:rowOff>
    </xdr:to>
    <xdr:sp macro="" textlink="">
      <xdr:nvSpPr>
        <xdr:cNvPr id="3548" name="TextBox 3"/>
        <xdr:cNvSpPr txBox="1">
          <a:spLocks noChangeArrowheads="1"/>
        </xdr:cNvSpPr>
      </xdr:nvSpPr>
      <xdr:spPr bwMode="auto">
        <a:xfrm>
          <a:off x="2105025" y="37518975"/>
          <a:ext cx="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3174</xdr:rowOff>
    </xdr:to>
    <xdr:sp macro="" textlink="">
      <xdr:nvSpPr>
        <xdr:cNvPr id="3549" name="TextBox 3"/>
        <xdr:cNvSpPr txBox="1">
          <a:spLocks noChangeArrowheads="1"/>
        </xdr:cNvSpPr>
      </xdr:nvSpPr>
      <xdr:spPr bwMode="auto">
        <a:xfrm>
          <a:off x="2105025" y="3751897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149225</xdr:rowOff>
    </xdr:to>
    <xdr:sp macro="" textlink="">
      <xdr:nvSpPr>
        <xdr:cNvPr id="3550" name="TextBox 3"/>
        <xdr:cNvSpPr txBox="1">
          <a:spLocks noChangeArrowheads="1"/>
        </xdr:cNvSpPr>
      </xdr:nvSpPr>
      <xdr:spPr bwMode="auto">
        <a:xfrm>
          <a:off x="2105025" y="375189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3174</xdr:rowOff>
    </xdr:to>
    <xdr:sp macro="" textlink="">
      <xdr:nvSpPr>
        <xdr:cNvPr id="3551" name="TextBox 3"/>
        <xdr:cNvSpPr txBox="1">
          <a:spLocks noChangeArrowheads="1"/>
        </xdr:cNvSpPr>
      </xdr:nvSpPr>
      <xdr:spPr bwMode="auto">
        <a:xfrm>
          <a:off x="2105025" y="3751897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149225</xdr:rowOff>
    </xdr:to>
    <xdr:sp macro="" textlink="">
      <xdr:nvSpPr>
        <xdr:cNvPr id="3552" name="TextBox 3"/>
        <xdr:cNvSpPr txBox="1">
          <a:spLocks noChangeArrowheads="1"/>
        </xdr:cNvSpPr>
      </xdr:nvSpPr>
      <xdr:spPr bwMode="auto">
        <a:xfrm>
          <a:off x="2105025" y="375189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158750</xdr:rowOff>
    </xdr:to>
    <xdr:sp macro="" textlink="">
      <xdr:nvSpPr>
        <xdr:cNvPr id="3553" name="TextBox 3"/>
        <xdr:cNvSpPr txBox="1">
          <a:spLocks noChangeArrowheads="1"/>
        </xdr:cNvSpPr>
      </xdr:nvSpPr>
      <xdr:spPr bwMode="auto">
        <a:xfrm>
          <a:off x="2105025" y="375189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158750</xdr:rowOff>
    </xdr:to>
    <xdr:sp macro="" textlink="">
      <xdr:nvSpPr>
        <xdr:cNvPr id="3554" name="TextBox 3"/>
        <xdr:cNvSpPr txBox="1">
          <a:spLocks noChangeArrowheads="1"/>
        </xdr:cNvSpPr>
      </xdr:nvSpPr>
      <xdr:spPr bwMode="auto">
        <a:xfrm>
          <a:off x="2105025" y="375189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149225</xdr:rowOff>
    </xdr:to>
    <xdr:sp macro="" textlink="">
      <xdr:nvSpPr>
        <xdr:cNvPr id="3555" name="TextBox 3"/>
        <xdr:cNvSpPr txBox="1">
          <a:spLocks noChangeArrowheads="1"/>
        </xdr:cNvSpPr>
      </xdr:nvSpPr>
      <xdr:spPr bwMode="auto">
        <a:xfrm>
          <a:off x="2105025" y="375189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53975</xdr:rowOff>
    </xdr:to>
    <xdr:sp macro="" textlink="">
      <xdr:nvSpPr>
        <xdr:cNvPr id="3556" name="TextBox 3"/>
        <xdr:cNvSpPr txBox="1">
          <a:spLocks noChangeArrowheads="1"/>
        </xdr:cNvSpPr>
      </xdr:nvSpPr>
      <xdr:spPr bwMode="auto">
        <a:xfrm>
          <a:off x="2105025" y="37518975"/>
          <a:ext cx="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149225</xdr:rowOff>
    </xdr:to>
    <xdr:sp macro="" textlink="">
      <xdr:nvSpPr>
        <xdr:cNvPr id="3557" name="TextBox 3"/>
        <xdr:cNvSpPr txBox="1">
          <a:spLocks noChangeArrowheads="1"/>
        </xdr:cNvSpPr>
      </xdr:nvSpPr>
      <xdr:spPr bwMode="auto">
        <a:xfrm>
          <a:off x="2105025" y="375189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53975</xdr:rowOff>
    </xdr:to>
    <xdr:sp macro="" textlink="">
      <xdr:nvSpPr>
        <xdr:cNvPr id="3558" name="TextBox 3"/>
        <xdr:cNvSpPr txBox="1">
          <a:spLocks noChangeArrowheads="1"/>
        </xdr:cNvSpPr>
      </xdr:nvSpPr>
      <xdr:spPr bwMode="auto">
        <a:xfrm>
          <a:off x="2105025" y="37518975"/>
          <a:ext cx="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155</xdr:row>
      <xdr:rowOff>158750</xdr:rowOff>
    </xdr:to>
    <xdr:sp macro="" textlink="">
      <xdr:nvSpPr>
        <xdr:cNvPr id="3559" name="TextBox 3"/>
        <xdr:cNvSpPr txBox="1">
          <a:spLocks noChangeArrowheads="1"/>
        </xdr:cNvSpPr>
      </xdr:nvSpPr>
      <xdr:spPr bwMode="auto">
        <a:xfrm>
          <a:off x="2105025" y="375189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44450</xdr:rowOff>
    </xdr:to>
    <xdr:sp macro="" textlink="">
      <xdr:nvSpPr>
        <xdr:cNvPr id="3560" name="TextBox 3"/>
        <xdr:cNvSpPr txBox="1">
          <a:spLocks noChangeArrowheads="1"/>
        </xdr:cNvSpPr>
      </xdr:nvSpPr>
      <xdr:spPr bwMode="auto">
        <a:xfrm>
          <a:off x="2105025" y="37518975"/>
          <a:ext cx="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25400</xdr:rowOff>
    </xdr:to>
    <xdr:sp macro="" textlink="">
      <xdr:nvSpPr>
        <xdr:cNvPr id="3561" name="TextBox 3"/>
        <xdr:cNvSpPr txBox="1">
          <a:spLocks noChangeArrowheads="1"/>
        </xdr:cNvSpPr>
      </xdr:nvSpPr>
      <xdr:spPr bwMode="auto">
        <a:xfrm>
          <a:off x="2105025" y="37518975"/>
          <a:ext cx="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15875</xdr:rowOff>
    </xdr:to>
    <xdr:sp macro="" textlink="">
      <xdr:nvSpPr>
        <xdr:cNvPr id="3562" name="TextBox 3"/>
        <xdr:cNvSpPr txBox="1">
          <a:spLocks noChangeArrowheads="1"/>
        </xdr:cNvSpPr>
      </xdr:nvSpPr>
      <xdr:spPr bwMode="auto">
        <a:xfrm>
          <a:off x="2105025" y="37518975"/>
          <a:ext cx="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3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4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5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6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7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8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0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1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2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4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5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6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7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8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79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0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2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3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4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5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6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7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8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89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0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1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2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3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4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5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6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7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8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599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0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1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2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3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4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5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6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7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8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09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0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1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2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3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4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5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6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7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8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19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0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1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2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3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4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5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6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7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8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29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0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1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2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3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4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25400</xdr:rowOff>
    </xdr:to>
    <xdr:sp macro="" textlink="">
      <xdr:nvSpPr>
        <xdr:cNvPr id="3635" name="TextBox 3"/>
        <xdr:cNvSpPr txBox="1">
          <a:spLocks noChangeArrowheads="1"/>
        </xdr:cNvSpPr>
      </xdr:nvSpPr>
      <xdr:spPr bwMode="auto">
        <a:xfrm>
          <a:off x="2105025" y="37518975"/>
          <a:ext cx="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154</xdr:row>
      <xdr:rowOff>0</xdr:rowOff>
    </xdr:from>
    <xdr:to>
      <xdr:col>1</xdr:col>
      <xdr:colOff>1685925</xdr:colOff>
      <xdr:row>156</xdr:row>
      <xdr:rowOff>15875</xdr:rowOff>
    </xdr:to>
    <xdr:sp macro="" textlink="">
      <xdr:nvSpPr>
        <xdr:cNvPr id="3636" name="TextBox 3"/>
        <xdr:cNvSpPr txBox="1">
          <a:spLocks noChangeArrowheads="1"/>
        </xdr:cNvSpPr>
      </xdr:nvSpPr>
      <xdr:spPr bwMode="auto">
        <a:xfrm>
          <a:off x="2105025" y="37518975"/>
          <a:ext cx="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7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8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0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1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2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3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4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5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6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7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8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49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0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1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2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3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4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5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6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8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59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0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1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2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3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4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5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6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7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8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69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0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1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2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4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5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6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7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8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79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0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2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3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4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5" name="Text Box 22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6" name="Text Box 23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7" name="Text Box 2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8" name="Text Box 2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89" name="Text Box 2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0" name="Text Box 2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1" name="Text Box 2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2" name="Text Box 2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3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4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5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6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7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8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699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0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1" name="Text Box 14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2" name="Text Box 15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3" name="Text Box 16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4" name="Text Box 17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5" name="Text Box 18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6" name="Text Box 19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7" name="Text Box 20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154</xdr:row>
      <xdr:rowOff>0</xdr:rowOff>
    </xdr:from>
    <xdr:to>
      <xdr:col>1</xdr:col>
      <xdr:colOff>819150</xdr:colOff>
      <xdr:row>154</xdr:row>
      <xdr:rowOff>132602</xdr:rowOff>
    </xdr:to>
    <xdr:sp macro="" textlink="">
      <xdr:nvSpPr>
        <xdr:cNvPr id="3708" name="Text Box 21"/>
        <xdr:cNvSpPr txBox="1">
          <a:spLocks noChangeArrowheads="1"/>
        </xdr:cNvSpPr>
      </xdr:nvSpPr>
      <xdr:spPr bwMode="auto">
        <a:xfrm>
          <a:off x="1162050" y="3751897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09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0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2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3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4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5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6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2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3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4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5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6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7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8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39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0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1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2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3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4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5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6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7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8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4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7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8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59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0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1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2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3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4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6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3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4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5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6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7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8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79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0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1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2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6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7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8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8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79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5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6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7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8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09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0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1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2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3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4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5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6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7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8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19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0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1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2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3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4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6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8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29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0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2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4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5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6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3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4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3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4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8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0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1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2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3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4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5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6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7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8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7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8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79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0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1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2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3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4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8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3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4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5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6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8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899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0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1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2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4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6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7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8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0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1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5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6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8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0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1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2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3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4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5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6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7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8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39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0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2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3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4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6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7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8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49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0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1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2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3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4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5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6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3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4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5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6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7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8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79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0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1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2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3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4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5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6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7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8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8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7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8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0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1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2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3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4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5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7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09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1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4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5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6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7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8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19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0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1" name="Text Box 22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2" name="Text Box 23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3" name="Text Box 2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4" name="Text Box 2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5" name="Text Box 2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6" name="Text Box 2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7" name="Text Box 2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8" name="Text Box 2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29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0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1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2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3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4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5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6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7" name="Text Box 14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8" name="Text Box 15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39" name="Text Box 16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40" name="Text Box 17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42" name="Text Box 19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43" name="Text Box 20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154</xdr:row>
      <xdr:rowOff>0</xdr:rowOff>
    </xdr:from>
    <xdr:to>
      <xdr:col>1</xdr:col>
      <xdr:colOff>857250</xdr:colOff>
      <xdr:row>156</xdr:row>
      <xdr:rowOff>44450</xdr:rowOff>
    </xdr:to>
    <xdr:sp macro="" textlink="">
      <xdr:nvSpPr>
        <xdr:cNvPr id="4044" name="Text Box 21"/>
        <xdr:cNvSpPr txBox="1">
          <a:spLocks noChangeArrowheads="1"/>
        </xdr:cNvSpPr>
      </xdr:nvSpPr>
      <xdr:spPr bwMode="auto">
        <a:xfrm>
          <a:off x="1200150" y="37518975"/>
          <a:ext cx="76200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45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46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47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4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49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50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51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52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053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54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55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56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57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5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59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60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61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62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63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064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65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66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67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68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69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70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071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72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073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74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75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76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77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7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079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8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81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82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083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084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85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86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87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88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89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0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1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2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09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09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0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1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2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3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4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5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6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1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2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3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4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157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15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59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0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1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2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3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4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5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6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6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19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7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8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09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0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1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2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3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4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2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3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31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32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33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34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35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36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37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38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39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40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41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242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43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44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45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46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47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48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49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5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51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52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253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54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55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56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57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58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259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60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261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62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63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64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65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66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267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6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69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70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271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272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3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4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5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6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7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8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79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0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8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7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8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0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2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3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4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0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1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1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2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3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4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6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7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8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2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3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345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346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7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8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49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0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1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2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3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4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6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1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2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3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4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5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6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7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8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7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8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5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6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7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8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399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0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1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2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0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1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19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2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21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22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3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4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5" name="TextBox 3"/>
        <xdr:cNvSpPr txBox="1">
          <a:spLocks noChangeArrowheads="1"/>
        </xdr:cNvSpPr>
      </xdr:nvSpPr>
      <xdr:spPr bwMode="auto">
        <a:xfrm>
          <a:off x="2105025" y="28803600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6" name="TextBox 3"/>
        <xdr:cNvSpPr txBox="1">
          <a:spLocks noChangeArrowheads="1"/>
        </xdr:cNvSpPr>
      </xdr:nvSpPr>
      <xdr:spPr bwMode="auto">
        <a:xfrm>
          <a:off x="2105025" y="28803600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7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8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29" name="TextBox 3"/>
        <xdr:cNvSpPr txBox="1">
          <a:spLocks noChangeArrowheads="1"/>
        </xdr:cNvSpPr>
      </xdr:nvSpPr>
      <xdr:spPr bwMode="auto">
        <a:xfrm>
          <a:off x="2105025" y="28803600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165100</xdr:rowOff>
    </xdr:to>
    <xdr:sp macro="" textlink="">
      <xdr:nvSpPr>
        <xdr:cNvPr id="4430" name="TextBox 3"/>
        <xdr:cNvSpPr txBox="1">
          <a:spLocks noChangeArrowheads="1"/>
        </xdr:cNvSpPr>
      </xdr:nvSpPr>
      <xdr:spPr bwMode="auto">
        <a:xfrm>
          <a:off x="2105025" y="28803600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1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2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3" name="TextBox 3"/>
        <xdr:cNvSpPr txBox="1">
          <a:spLocks noChangeArrowheads="1"/>
        </xdr:cNvSpPr>
      </xdr:nvSpPr>
      <xdr:spPr bwMode="auto">
        <a:xfrm>
          <a:off x="2105025" y="288036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4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35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36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7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3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39" name="TextBox 3"/>
        <xdr:cNvSpPr txBox="1">
          <a:spLocks noChangeArrowheads="1"/>
        </xdr:cNvSpPr>
      </xdr:nvSpPr>
      <xdr:spPr bwMode="auto">
        <a:xfrm>
          <a:off x="2105025" y="288036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4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441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42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43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44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45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46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447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48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161926</xdr:rowOff>
    </xdr:to>
    <xdr:sp macro="" textlink="">
      <xdr:nvSpPr>
        <xdr:cNvPr id="4449" name="TextBox 3"/>
        <xdr:cNvSpPr txBox="1">
          <a:spLocks noChangeArrowheads="1"/>
        </xdr:cNvSpPr>
      </xdr:nvSpPr>
      <xdr:spPr bwMode="auto">
        <a:xfrm>
          <a:off x="2105025" y="28803600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50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51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52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53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54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158751</xdr:rowOff>
    </xdr:to>
    <xdr:sp macro="" textlink="">
      <xdr:nvSpPr>
        <xdr:cNvPr id="4455" name="TextBox 3"/>
        <xdr:cNvSpPr txBox="1">
          <a:spLocks noChangeArrowheads="1"/>
        </xdr:cNvSpPr>
      </xdr:nvSpPr>
      <xdr:spPr bwMode="auto">
        <a:xfrm>
          <a:off x="2105025" y="28803600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56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57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58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459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46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1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2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3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4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5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6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7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8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6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7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5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6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7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8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89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0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1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2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49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09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1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2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3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4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6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1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2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533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534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5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6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7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8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39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0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1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2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4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6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7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8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49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0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0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1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2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3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4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5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6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7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8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69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0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1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2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4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2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4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5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6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7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8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599" name="Text Box 14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0" name="Text Box 15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2" name="Text Box 17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3" name="Text Box 18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4" name="Text Box 19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5" name="Text Box 20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116</xdr:row>
      <xdr:rowOff>0</xdr:rowOff>
    </xdr:from>
    <xdr:to>
      <xdr:col>1</xdr:col>
      <xdr:colOff>819150</xdr:colOff>
      <xdr:row>116</xdr:row>
      <xdr:rowOff>161925</xdr:rowOff>
    </xdr:to>
    <xdr:sp macro="" textlink="">
      <xdr:nvSpPr>
        <xdr:cNvPr id="4606" name="Text Box 21"/>
        <xdr:cNvSpPr txBox="1">
          <a:spLocks noChangeArrowheads="1"/>
        </xdr:cNvSpPr>
      </xdr:nvSpPr>
      <xdr:spPr bwMode="auto">
        <a:xfrm>
          <a:off x="1162050" y="288036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607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608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161925</xdr:rowOff>
    </xdr:to>
    <xdr:sp macro="" textlink="">
      <xdr:nvSpPr>
        <xdr:cNvPr id="4609" name="TextBox 3"/>
        <xdr:cNvSpPr txBox="1">
          <a:spLocks noChangeArrowheads="1"/>
        </xdr:cNvSpPr>
      </xdr:nvSpPr>
      <xdr:spPr bwMode="auto">
        <a:xfrm>
          <a:off x="2105025" y="28803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116</xdr:row>
      <xdr:rowOff>0</xdr:rowOff>
    </xdr:from>
    <xdr:to>
      <xdr:col>1</xdr:col>
      <xdr:colOff>1685925</xdr:colOff>
      <xdr:row>116</xdr:row>
      <xdr:rowOff>158750</xdr:rowOff>
    </xdr:to>
    <xdr:sp macro="" textlink="">
      <xdr:nvSpPr>
        <xdr:cNvPr id="4610" name="TextBox 3"/>
        <xdr:cNvSpPr txBox="1">
          <a:spLocks noChangeArrowheads="1"/>
        </xdr:cNvSpPr>
      </xdr:nvSpPr>
      <xdr:spPr bwMode="auto">
        <a:xfrm>
          <a:off x="2105025" y="28803600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1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2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3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4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5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6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7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8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19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0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1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2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3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4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5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6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8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0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1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2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3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4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5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6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7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8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39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0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1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2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4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5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6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8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49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0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1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2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3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4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5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6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7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8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59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0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1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2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3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4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5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6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7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8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69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0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2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3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4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5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6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7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8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79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80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81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682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3" name="Text Box 22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4" name="Text Box 23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5" name="Text Box 2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6" name="Text Box 2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7" name="Text Box 2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8" name="Text Box 2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89" name="Text Box 2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0" name="Text Box 2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1" name="Text Box 1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2" name="Text Box 1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3" name="Text Box 1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4" name="Text Box 1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5" name="Text Box 1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6" name="Text Box 1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7" name="Text Box 20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8" name="Text Box 21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699" name="Text Box 14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0" name="Text Box 15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1" name="Text Box 16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2" name="Text Box 17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3" name="Text Box 18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4" name="Text Box 19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5" name="Text Box 20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152400</xdr:rowOff>
    </xdr:to>
    <xdr:sp macro="" textlink="">
      <xdr:nvSpPr>
        <xdr:cNvPr id="4706" name="Text Box 21"/>
        <xdr:cNvSpPr txBox="1">
          <a:spLocks noChangeArrowheads="1"/>
        </xdr:cNvSpPr>
      </xdr:nvSpPr>
      <xdr:spPr bwMode="auto">
        <a:xfrm>
          <a:off x="1143000" y="38566725"/>
          <a:ext cx="2584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07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08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09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0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1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2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3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4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6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7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8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19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0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1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2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3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4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5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6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7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8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29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0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1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2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3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4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5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6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7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8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39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0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1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2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4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5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6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7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8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49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0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1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2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3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4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5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6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7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8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59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0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1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2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4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5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6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7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8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69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0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1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2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3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4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5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6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7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8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79" name="Text Box 22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0" name="Text Box 23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1" name="Text Box 2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2" name="Text Box 2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3" name="Text Box 2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4" name="Text Box 2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5" name="Text Box 2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6" name="Text Box 2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8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89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0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1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2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3" name="Text Box 20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4" name="Text Box 21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5" name="Text Box 14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6" name="Text Box 15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7" name="Text Box 16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8" name="Text Box 17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799" name="Text Box 18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158</xdr:row>
      <xdr:rowOff>0</xdr:rowOff>
    </xdr:from>
    <xdr:to>
      <xdr:col>2</xdr:col>
      <xdr:colOff>3175</xdr:colOff>
      <xdr:row>158</xdr:row>
      <xdr:rowOff>168275</xdr:rowOff>
    </xdr:to>
    <xdr:sp macro="" textlink="">
      <xdr:nvSpPr>
        <xdr:cNvPr id="4800" name="Text Box 19"/>
        <xdr:cNvSpPr txBox="1">
          <a:spLocks noChangeArrowheads="1"/>
        </xdr:cNvSpPr>
      </xdr:nvSpPr>
      <xdr:spPr bwMode="auto">
        <a:xfrm>
          <a:off x="1143000" y="38566725"/>
          <a:ext cx="258445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158</xdr:row>
      <xdr:rowOff>142875</xdr:rowOff>
    </xdr:from>
    <xdr:to>
      <xdr:col>2</xdr:col>
      <xdr:colOff>50800</xdr:colOff>
      <xdr:row>159</xdr:row>
      <xdr:rowOff>38100</xdr:rowOff>
    </xdr:to>
    <xdr:sp macro="" textlink="">
      <xdr:nvSpPr>
        <xdr:cNvPr id="4801" name="Text Box 21"/>
        <xdr:cNvSpPr txBox="1">
          <a:spLocks noChangeArrowheads="1"/>
        </xdr:cNvSpPr>
      </xdr:nvSpPr>
      <xdr:spPr bwMode="auto">
        <a:xfrm>
          <a:off x="1190625" y="38709600"/>
          <a:ext cx="2584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1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2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4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5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7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8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29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0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2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3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7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39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1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5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6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1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2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3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4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6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0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1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2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3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4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5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6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7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8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79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0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1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0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3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4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5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6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7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8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99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0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1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2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4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5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7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8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19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0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1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2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3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4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5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6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7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8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29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3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4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8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0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1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2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3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4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5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6" name="Text Box 22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7" name="Text Box 23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8" name="Text Box 2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49" name="Text Box 2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0" name="Text Box 2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1" name="Text Box 2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2" name="Text Box 2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3" name="Text Box 2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7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8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59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0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1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5" name="Text Box 17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6" name="Text Box 18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7" name="Text Box 19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8" name="Text Box 20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40</xdr:row>
      <xdr:rowOff>0</xdr:rowOff>
    </xdr:from>
    <xdr:to>
      <xdr:col>1</xdr:col>
      <xdr:colOff>723900</xdr:colOff>
      <xdr:row>41</xdr:row>
      <xdr:rowOff>22225</xdr:rowOff>
    </xdr:to>
    <xdr:sp macro="" textlink="">
      <xdr:nvSpPr>
        <xdr:cNvPr id="169" name="Text Box 21"/>
        <xdr:cNvSpPr txBox="1">
          <a:spLocks noChangeArrowheads="1"/>
        </xdr:cNvSpPr>
      </xdr:nvSpPr>
      <xdr:spPr bwMode="auto">
        <a:xfrm>
          <a:off x="1047750" y="82391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0" name="Text Box 22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1" name="Text Box 23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2" name="Text Box 2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3" name="Text Box 2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4" name="Text Box 2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5" name="Text Box 2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6" name="Text Box 2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7" name="Text Box 2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1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2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3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4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5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8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89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0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1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2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3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4" name="Text Box 22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5" name="Text Box 23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6" name="Text Box 2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7" name="Text Box 2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8" name="Text Box 2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199" name="Text Box 2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0" name="Text Box 2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1" name="Text Box 2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6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7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8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09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3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4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5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6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7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8" name="Text Box 22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19" name="Text Box 23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0" name="Text Box 2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1" name="Text Box 2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2" name="Text Box 2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3" name="Text Box 2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4" name="Text Box 2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5" name="Text Box 2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8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29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0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1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2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3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4" name="Text Box 14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6" name="Text Box 16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7" name="Text Box 17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8" name="Text Box 18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40" name="Text Box 20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1270</xdr:rowOff>
    </xdr:to>
    <xdr:sp macro="" textlink="">
      <xdr:nvSpPr>
        <xdr:cNvPr id="241" name="Text Box 21"/>
        <xdr:cNvSpPr txBox="1">
          <a:spLocks noChangeArrowheads="1"/>
        </xdr:cNvSpPr>
      </xdr:nvSpPr>
      <xdr:spPr bwMode="auto">
        <a:xfrm>
          <a:off x="1070610" y="4505325"/>
          <a:ext cx="68580" cy="163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2" name="Text Box 22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3" name="Text Box 23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4" name="Text Box 24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5" name="Text Box 25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6" name="Text Box 26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7" name="Text Box 27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8" name="Text Box 28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49" name="Text Box 29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3" name="Text Box 17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4" name="Text Box 18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5" name="Text Box 19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6" name="Text Box 20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7" name="Text Box 21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0" name="Text Box 16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1" name="Text Box 17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4" name="Text Box 20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22</xdr:row>
      <xdr:rowOff>0</xdr:rowOff>
    </xdr:from>
    <xdr:to>
      <xdr:col>1</xdr:col>
      <xdr:colOff>815340</xdr:colOff>
      <xdr:row>23</xdr:row>
      <xdr:rowOff>10160</xdr:rowOff>
    </xdr:to>
    <xdr:sp macro="" textlink="">
      <xdr:nvSpPr>
        <xdr:cNvPr id="265" name="Text Box 21"/>
        <xdr:cNvSpPr txBox="1">
          <a:spLocks noChangeArrowheads="1"/>
        </xdr:cNvSpPr>
      </xdr:nvSpPr>
      <xdr:spPr bwMode="auto">
        <a:xfrm>
          <a:off x="1070610" y="4505325"/>
          <a:ext cx="68580" cy="17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66" name="Text Box 22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67" name="Text Box 23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68" name="Text Box 2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69" name="Text Box 2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0" name="Text Box 2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1" name="Text Box 2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2" name="Text Box 2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3" name="Text Box 2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6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7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8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79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0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1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4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5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6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8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89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0" name="Text Box 22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1" name="Text Box 23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2" name="Text Box 2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3" name="Text Box 2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4" name="Text Box 2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5" name="Text Box 2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6" name="Text Box 2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7" name="Text Box 2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1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5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6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8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09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0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1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2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3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4" name="Text Box 22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5" name="Text Box 23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6" name="Text Box 2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7" name="Text Box 2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8" name="Text Box 2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19" name="Text Box 2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0" name="Text Box 2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1" name="Text Box 2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6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8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29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0" name="Text Box 14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2" name="Text Box 16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3" name="Text Box 17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5" name="Text Box 19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6" name="Text Box 20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160020</xdr:rowOff>
    </xdr:to>
    <xdr:sp macro="" textlink="">
      <xdr:nvSpPr>
        <xdr:cNvPr id="337" name="Text Box 21"/>
        <xdr:cNvSpPr txBox="1">
          <a:spLocks noChangeArrowheads="1"/>
        </xdr:cNvSpPr>
      </xdr:nvSpPr>
      <xdr:spPr bwMode="auto">
        <a:xfrm>
          <a:off x="1070610" y="4667250"/>
          <a:ext cx="68580" cy="16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38" name="Text Box 22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39" name="Text Box 23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0" name="Text Box 24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1" name="Text Box 25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2" name="Text Box 26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3" name="Text Box 27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4" name="Text Box 28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5" name="Text Box 29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6" name="Text Box 14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8" name="Text Box 16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49" name="Text Box 17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0" name="Text Box 18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1" name="Text Box 19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2" name="Text Box 20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3" name="Text Box 21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4" name="Text Box 14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6" name="Text Box 16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7" name="Text Box 17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8" name="Text Box 18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59" name="Text Box 19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60" name="Text Box 20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23</xdr:row>
      <xdr:rowOff>0</xdr:rowOff>
    </xdr:from>
    <xdr:to>
      <xdr:col>1</xdr:col>
      <xdr:colOff>815340</xdr:colOff>
      <xdr:row>23</xdr:row>
      <xdr:rowOff>165735</xdr:rowOff>
    </xdr:to>
    <xdr:sp macro="" textlink="">
      <xdr:nvSpPr>
        <xdr:cNvPr id="361" name="Text Box 21"/>
        <xdr:cNvSpPr txBox="1">
          <a:spLocks noChangeArrowheads="1"/>
        </xdr:cNvSpPr>
      </xdr:nvSpPr>
      <xdr:spPr bwMode="auto">
        <a:xfrm>
          <a:off x="1070610" y="4667250"/>
          <a:ext cx="68580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123450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076450" y="15916275"/>
          <a:ext cx="0" cy="30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104400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076450" y="15916275"/>
          <a:ext cx="0" cy="28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94875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076450" y="15916275"/>
          <a:ext cx="0" cy="27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82176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076450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130175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076450" y="1591627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82176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076450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69</xdr:row>
      <xdr:rowOff>13820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076450" y="15916275"/>
          <a:ext cx="0" cy="490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130175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076450" y="1591627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142500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076450" y="15916275"/>
          <a:ext cx="0" cy="32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123450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076450" y="15916275"/>
          <a:ext cx="0" cy="30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66</xdr:row>
      <xdr:rowOff>133349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076450" y="1591627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113925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076450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94875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076450" y="15916275"/>
          <a:ext cx="0" cy="27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8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1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2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3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4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5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6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7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0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1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2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3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6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7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8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89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0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1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2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3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5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6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7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8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1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3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4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5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8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09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0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1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2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3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4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5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6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7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1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2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5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7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8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29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1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94875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2076450" y="15916275"/>
          <a:ext cx="0" cy="27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85350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2076450" y="15916275"/>
          <a:ext cx="0" cy="26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5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6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7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8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39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0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1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2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3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1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59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0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5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6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7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1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3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66</xdr:row>
      <xdr:rowOff>0</xdr:rowOff>
    </xdr:from>
    <xdr:to>
      <xdr:col>1</xdr:col>
      <xdr:colOff>742950</xdr:colOff>
      <xdr:row>66</xdr:row>
      <xdr:rowOff>132602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1133475" y="1591627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94876</xdr:rowOff>
    </xdr:to>
    <xdr:sp macro="" textlink="">
      <xdr:nvSpPr>
        <xdr:cNvPr id="407" name="TextBox 3"/>
        <xdr:cNvSpPr txBox="1">
          <a:spLocks noChangeArrowheads="1"/>
        </xdr:cNvSpPr>
      </xdr:nvSpPr>
      <xdr:spPr bwMode="auto">
        <a:xfrm>
          <a:off x="2076450" y="15916275"/>
          <a:ext cx="0" cy="27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85351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2076450" y="15916275"/>
          <a:ext cx="0" cy="266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94876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2076450" y="15916275"/>
          <a:ext cx="0" cy="275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66</xdr:row>
      <xdr:rowOff>0</xdr:rowOff>
    </xdr:from>
    <xdr:to>
      <xdr:col>1</xdr:col>
      <xdr:colOff>1685925</xdr:colOff>
      <xdr:row>67</xdr:row>
      <xdr:rowOff>85351</xdr:rowOff>
    </xdr:to>
    <xdr:sp macro="" textlink="">
      <xdr:nvSpPr>
        <xdr:cNvPr id="410" name="TextBox 3"/>
        <xdr:cNvSpPr txBox="1">
          <a:spLocks noChangeArrowheads="1"/>
        </xdr:cNvSpPr>
      </xdr:nvSpPr>
      <xdr:spPr bwMode="auto">
        <a:xfrm>
          <a:off x="2076450" y="15916275"/>
          <a:ext cx="0" cy="266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9525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390525" y="159162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0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1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3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4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6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1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79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4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3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10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1" name="Text Box 22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2" name="Text Box 23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3" name="Text Box 24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5" name="Text Box 26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6" name="Text Box 27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8" name="Text Box 29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19" name="Text Box 14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7" name="Text Box 14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82176</xdr:rowOff>
    </xdr:to>
    <xdr:sp macro="" textlink="">
      <xdr:nvSpPr>
        <xdr:cNvPr id="734" name="Text Box 21"/>
        <xdr:cNvSpPr txBox="1">
          <a:spLocks noChangeArrowheads="1"/>
        </xdr:cNvSpPr>
      </xdr:nvSpPr>
      <xdr:spPr bwMode="auto">
        <a:xfrm>
          <a:off x="1114425" y="15916275"/>
          <a:ext cx="0" cy="263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35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36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39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0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1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2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3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1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8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0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1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2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3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4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5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6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7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4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1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3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8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799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6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7" name="Text Box 22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8" name="Text Box 23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09" name="Text Box 2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1" name="Text Box 2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2" name="Text Box 2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3" name="Text Box 2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4" name="Text Box 2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3" name="Text Box 14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5" name="Text Box 16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66</xdr:row>
      <xdr:rowOff>0</xdr:rowOff>
    </xdr:from>
    <xdr:to>
      <xdr:col>1</xdr:col>
      <xdr:colOff>723900</xdr:colOff>
      <xdr:row>67</xdr:row>
      <xdr:rowOff>84417</xdr:rowOff>
    </xdr:to>
    <xdr:sp macro="" textlink="">
      <xdr:nvSpPr>
        <xdr:cNvPr id="830" name="Text Box 21"/>
        <xdr:cNvSpPr txBox="1">
          <a:spLocks noChangeArrowheads="1"/>
        </xdr:cNvSpPr>
      </xdr:nvSpPr>
      <xdr:spPr bwMode="auto">
        <a:xfrm>
          <a:off x="1114425" y="15916275"/>
          <a:ext cx="0" cy="265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2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3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4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5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6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7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8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3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4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5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6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7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8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59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0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2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79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0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1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2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3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4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5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6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1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7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8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29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1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2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4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3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0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1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2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3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4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5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6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7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8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5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6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6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7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8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79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0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1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2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999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1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2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3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4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6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8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1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2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4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3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0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1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2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3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4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5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6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8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5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6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7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8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099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0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1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2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3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0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1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2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3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4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5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6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7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59" name="Text Box 14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2" name="Text Box 17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3" name="Text Box 18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4" name="Text Box 19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5" name="Text Box 20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66</xdr:row>
      <xdr:rowOff>0</xdr:rowOff>
    </xdr:from>
    <xdr:to>
      <xdr:col>1</xdr:col>
      <xdr:colOff>781050</xdr:colOff>
      <xdr:row>67</xdr:row>
      <xdr:rowOff>113925</xdr:rowOff>
    </xdr:to>
    <xdr:sp macro="" textlink="">
      <xdr:nvSpPr>
        <xdr:cNvPr id="1166" name="Text Box 21"/>
        <xdr:cNvSpPr txBox="1">
          <a:spLocks noChangeArrowheads="1"/>
        </xdr:cNvSpPr>
      </xdr:nvSpPr>
      <xdr:spPr bwMode="auto">
        <a:xfrm>
          <a:off x="1171575" y="15916275"/>
          <a:ext cx="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11578</xdr:rowOff>
    </xdr:to>
    <xdr:sp macro="" textlink="">
      <xdr:nvSpPr>
        <xdr:cNvPr id="1167" name="TextBox 3"/>
        <xdr:cNvSpPr txBox="1">
          <a:spLocks noChangeArrowheads="1"/>
        </xdr:cNvSpPr>
      </xdr:nvSpPr>
      <xdr:spPr bwMode="auto">
        <a:xfrm>
          <a:off x="2076450" y="15744825"/>
          <a:ext cx="0" cy="1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21103</xdr:rowOff>
    </xdr:to>
    <xdr:sp macro="" textlink="">
      <xdr:nvSpPr>
        <xdr:cNvPr id="1168" name="TextBox 3"/>
        <xdr:cNvSpPr txBox="1">
          <a:spLocks noChangeArrowheads="1"/>
        </xdr:cNvSpPr>
      </xdr:nvSpPr>
      <xdr:spPr bwMode="auto">
        <a:xfrm>
          <a:off x="2076450" y="15744825"/>
          <a:ext cx="0" cy="19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11578</xdr:rowOff>
    </xdr:to>
    <xdr:sp macro="" textlink="">
      <xdr:nvSpPr>
        <xdr:cNvPr id="1169" name="TextBox 3"/>
        <xdr:cNvSpPr txBox="1">
          <a:spLocks noChangeArrowheads="1"/>
        </xdr:cNvSpPr>
      </xdr:nvSpPr>
      <xdr:spPr bwMode="auto">
        <a:xfrm>
          <a:off x="2076450" y="15744825"/>
          <a:ext cx="0" cy="183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21103</xdr:rowOff>
    </xdr:to>
    <xdr:sp macro="" textlink="">
      <xdr:nvSpPr>
        <xdr:cNvPr id="1170" name="TextBox 3"/>
        <xdr:cNvSpPr txBox="1">
          <a:spLocks noChangeArrowheads="1"/>
        </xdr:cNvSpPr>
      </xdr:nvSpPr>
      <xdr:spPr bwMode="auto">
        <a:xfrm>
          <a:off x="2076450" y="15744825"/>
          <a:ext cx="0" cy="19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59203</xdr:rowOff>
    </xdr:to>
    <xdr:sp macro="" textlink="">
      <xdr:nvSpPr>
        <xdr:cNvPr id="1171" name="TextBox 3"/>
        <xdr:cNvSpPr txBox="1">
          <a:spLocks noChangeArrowheads="1"/>
        </xdr:cNvSpPr>
      </xdr:nvSpPr>
      <xdr:spPr bwMode="auto">
        <a:xfrm>
          <a:off x="2076450" y="15744825"/>
          <a:ext cx="0" cy="2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40153</xdr:rowOff>
    </xdr:to>
    <xdr:sp macro="" textlink="">
      <xdr:nvSpPr>
        <xdr:cNvPr id="1172" name="TextBox 3"/>
        <xdr:cNvSpPr txBox="1">
          <a:spLocks noChangeArrowheads="1"/>
        </xdr:cNvSpPr>
      </xdr:nvSpPr>
      <xdr:spPr bwMode="auto">
        <a:xfrm>
          <a:off x="2076450" y="15744825"/>
          <a:ext cx="0" cy="2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21103</xdr:rowOff>
    </xdr:to>
    <xdr:sp macro="" textlink="">
      <xdr:nvSpPr>
        <xdr:cNvPr id="1173" name="TextBox 3"/>
        <xdr:cNvSpPr txBox="1">
          <a:spLocks noChangeArrowheads="1"/>
        </xdr:cNvSpPr>
      </xdr:nvSpPr>
      <xdr:spPr bwMode="auto">
        <a:xfrm>
          <a:off x="2076450" y="15744825"/>
          <a:ext cx="0" cy="19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67</xdr:row>
      <xdr:rowOff>3547</xdr:rowOff>
    </xdr:to>
    <xdr:sp macro="" textlink="">
      <xdr:nvSpPr>
        <xdr:cNvPr id="1174" name="TextBox 3"/>
        <xdr:cNvSpPr txBox="1">
          <a:spLocks noChangeArrowheads="1"/>
        </xdr:cNvSpPr>
      </xdr:nvSpPr>
      <xdr:spPr bwMode="auto">
        <a:xfrm>
          <a:off x="2076450" y="15744825"/>
          <a:ext cx="0" cy="34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21103</xdr:rowOff>
    </xdr:to>
    <xdr:sp macro="" textlink="">
      <xdr:nvSpPr>
        <xdr:cNvPr id="1175" name="TextBox 3"/>
        <xdr:cNvSpPr txBox="1">
          <a:spLocks noChangeArrowheads="1"/>
        </xdr:cNvSpPr>
      </xdr:nvSpPr>
      <xdr:spPr bwMode="auto">
        <a:xfrm>
          <a:off x="2076450" y="15744825"/>
          <a:ext cx="0" cy="19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116353</xdr:rowOff>
    </xdr:to>
    <xdr:sp macro="" textlink="">
      <xdr:nvSpPr>
        <xdr:cNvPr id="1176" name="TextBox 3"/>
        <xdr:cNvSpPr txBox="1">
          <a:spLocks noChangeArrowheads="1"/>
        </xdr:cNvSpPr>
      </xdr:nvSpPr>
      <xdr:spPr bwMode="auto">
        <a:xfrm>
          <a:off x="2076450" y="15744825"/>
          <a:ext cx="0" cy="28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30628</xdr:rowOff>
    </xdr:to>
    <xdr:sp macro="" textlink="">
      <xdr:nvSpPr>
        <xdr:cNvPr id="1177" name="TextBox 3"/>
        <xdr:cNvSpPr txBox="1">
          <a:spLocks noChangeArrowheads="1"/>
        </xdr:cNvSpPr>
      </xdr:nvSpPr>
      <xdr:spPr bwMode="auto">
        <a:xfrm>
          <a:off x="2076450" y="15744825"/>
          <a:ext cx="0" cy="2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106828</xdr:rowOff>
    </xdr:to>
    <xdr:sp macro="" textlink="">
      <xdr:nvSpPr>
        <xdr:cNvPr id="1178" name="TextBox 3"/>
        <xdr:cNvSpPr txBox="1">
          <a:spLocks noChangeArrowheads="1"/>
        </xdr:cNvSpPr>
      </xdr:nvSpPr>
      <xdr:spPr bwMode="auto">
        <a:xfrm>
          <a:off x="2076450" y="15744825"/>
          <a:ext cx="0" cy="27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87780</xdr:rowOff>
    </xdr:to>
    <xdr:sp macro="" textlink="">
      <xdr:nvSpPr>
        <xdr:cNvPr id="1179" name="TextBox 3"/>
        <xdr:cNvSpPr txBox="1">
          <a:spLocks noChangeArrowheads="1"/>
        </xdr:cNvSpPr>
      </xdr:nvSpPr>
      <xdr:spPr bwMode="auto">
        <a:xfrm>
          <a:off x="2076450" y="15744825"/>
          <a:ext cx="0" cy="25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78255</xdr:rowOff>
    </xdr:to>
    <xdr:sp macro="" textlink="">
      <xdr:nvSpPr>
        <xdr:cNvPr id="1180" name="TextBox 3"/>
        <xdr:cNvSpPr txBox="1">
          <a:spLocks noChangeArrowheads="1"/>
        </xdr:cNvSpPr>
      </xdr:nvSpPr>
      <xdr:spPr bwMode="auto">
        <a:xfrm>
          <a:off x="2076450" y="15744825"/>
          <a:ext cx="0" cy="24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87780</xdr:rowOff>
    </xdr:to>
    <xdr:sp macro="" textlink="">
      <xdr:nvSpPr>
        <xdr:cNvPr id="1181" name="TextBox 3"/>
        <xdr:cNvSpPr txBox="1">
          <a:spLocks noChangeArrowheads="1"/>
        </xdr:cNvSpPr>
      </xdr:nvSpPr>
      <xdr:spPr bwMode="auto">
        <a:xfrm>
          <a:off x="2076450" y="15744825"/>
          <a:ext cx="0" cy="25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68</xdr:row>
      <xdr:rowOff>76012</xdr:rowOff>
    </xdr:to>
    <xdr:sp macro="" textlink="">
      <xdr:nvSpPr>
        <xdr:cNvPr id="1182" name="TextBox 3"/>
        <xdr:cNvSpPr txBox="1">
          <a:spLocks noChangeArrowheads="1"/>
        </xdr:cNvSpPr>
      </xdr:nvSpPr>
      <xdr:spPr bwMode="auto">
        <a:xfrm>
          <a:off x="2076450" y="15744825"/>
          <a:ext cx="0" cy="561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78255</xdr:rowOff>
    </xdr:to>
    <xdr:sp macro="" textlink="">
      <xdr:nvSpPr>
        <xdr:cNvPr id="1183" name="TextBox 3"/>
        <xdr:cNvSpPr txBox="1">
          <a:spLocks noChangeArrowheads="1"/>
        </xdr:cNvSpPr>
      </xdr:nvSpPr>
      <xdr:spPr bwMode="auto">
        <a:xfrm>
          <a:off x="2076450" y="15744825"/>
          <a:ext cx="0" cy="24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30628</xdr:rowOff>
    </xdr:to>
    <xdr:sp macro="" textlink="">
      <xdr:nvSpPr>
        <xdr:cNvPr id="1184" name="TextBox 3"/>
        <xdr:cNvSpPr txBox="1">
          <a:spLocks noChangeArrowheads="1"/>
        </xdr:cNvSpPr>
      </xdr:nvSpPr>
      <xdr:spPr bwMode="auto">
        <a:xfrm>
          <a:off x="2076450" y="15744825"/>
          <a:ext cx="0" cy="2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40153</xdr:rowOff>
    </xdr:to>
    <xdr:sp macro="" textlink="">
      <xdr:nvSpPr>
        <xdr:cNvPr id="1185" name="TextBox 3"/>
        <xdr:cNvSpPr txBox="1">
          <a:spLocks noChangeArrowheads="1"/>
        </xdr:cNvSpPr>
      </xdr:nvSpPr>
      <xdr:spPr bwMode="auto">
        <a:xfrm>
          <a:off x="2076450" y="15744825"/>
          <a:ext cx="0" cy="2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30628</xdr:rowOff>
    </xdr:to>
    <xdr:sp macro="" textlink="">
      <xdr:nvSpPr>
        <xdr:cNvPr id="1186" name="TextBox 3"/>
        <xdr:cNvSpPr txBox="1">
          <a:spLocks noChangeArrowheads="1"/>
        </xdr:cNvSpPr>
      </xdr:nvSpPr>
      <xdr:spPr bwMode="auto">
        <a:xfrm>
          <a:off x="2076450" y="15744825"/>
          <a:ext cx="0" cy="20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40153</xdr:rowOff>
    </xdr:to>
    <xdr:sp macro="" textlink="">
      <xdr:nvSpPr>
        <xdr:cNvPr id="1187" name="TextBox 3"/>
        <xdr:cNvSpPr txBox="1">
          <a:spLocks noChangeArrowheads="1"/>
        </xdr:cNvSpPr>
      </xdr:nvSpPr>
      <xdr:spPr bwMode="auto">
        <a:xfrm>
          <a:off x="2076450" y="15744825"/>
          <a:ext cx="0" cy="2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78253</xdr:rowOff>
    </xdr:to>
    <xdr:sp macro="" textlink="">
      <xdr:nvSpPr>
        <xdr:cNvPr id="1188" name="TextBox 3"/>
        <xdr:cNvSpPr txBox="1">
          <a:spLocks noChangeArrowheads="1"/>
        </xdr:cNvSpPr>
      </xdr:nvSpPr>
      <xdr:spPr bwMode="auto">
        <a:xfrm>
          <a:off x="2076450" y="15744825"/>
          <a:ext cx="0" cy="249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59203</xdr:rowOff>
    </xdr:to>
    <xdr:sp macro="" textlink="">
      <xdr:nvSpPr>
        <xdr:cNvPr id="1189" name="TextBox 3"/>
        <xdr:cNvSpPr txBox="1">
          <a:spLocks noChangeArrowheads="1"/>
        </xdr:cNvSpPr>
      </xdr:nvSpPr>
      <xdr:spPr bwMode="auto">
        <a:xfrm>
          <a:off x="2076450" y="15744825"/>
          <a:ext cx="0" cy="2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40153</xdr:rowOff>
    </xdr:to>
    <xdr:sp macro="" textlink="">
      <xdr:nvSpPr>
        <xdr:cNvPr id="1190" name="TextBox 3"/>
        <xdr:cNvSpPr txBox="1">
          <a:spLocks noChangeArrowheads="1"/>
        </xdr:cNvSpPr>
      </xdr:nvSpPr>
      <xdr:spPr bwMode="auto">
        <a:xfrm>
          <a:off x="2076450" y="15744825"/>
          <a:ext cx="0" cy="2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67</xdr:row>
      <xdr:rowOff>3547</xdr:rowOff>
    </xdr:to>
    <xdr:sp macro="" textlink="">
      <xdr:nvSpPr>
        <xdr:cNvPr id="1191" name="TextBox 3"/>
        <xdr:cNvSpPr txBox="1">
          <a:spLocks noChangeArrowheads="1"/>
        </xdr:cNvSpPr>
      </xdr:nvSpPr>
      <xdr:spPr bwMode="auto">
        <a:xfrm>
          <a:off x="2076450" y="15744825"/>
          <a:ext cx="0" cy="34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40153</xdr:rowOff>
    </xdr:to>
    <xdr:sp macro="" textlink="">
      <xdr:nvSpPr>
        <xdr:cNvPr id="1192" name="TextBox 3"/>
        <xdr:cNvSpPr txBox="1">
          <a:spLocks noChangeArrowheads="1"/>
        </xdr:cNvSpPr>
      </xdr:nvSpPr>
      <xdr:spPr bwMode="auto">
        <a:xfrm>
          <a:off x="2076450" y="15744825"/>
          <a:ext cx="0" cy="211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67</xdr:row>
      <xdr:rowOff>3547</xdr:rowOff>
    </xdr:to>
    <xdr:sp macro="" textlink="">
      <xdr:nvSpPr>
        <xdr:cNvPr id="1193" name="TextBox 3"/>
        <xdr:cNvSpPr txBox="1">
          <a:spLocks noChangeArrowheads="1"/>
        </xdr:cNvSpPr>
      </xdr:nvSpPr>
      <xdr:spPr bwMode="auto">
        <a:xfrm>
          <a:off x="2076450" y="15744825"/>
          <a:ext cx="0" cy="346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49678</xdr:rowOff>
    </xdr:to>
    <xdr:sp macro="" textlink="">
      <xdr:nvSpPr>
        <xdr:cNvPr id="1194" name="TextBox 3"/>
        <xdr:cNvSpPr txBox="1">
          <a:spLocks noChangeArrowheads="1"/>
        </xdr:cNvSpPr>
      </xdr:nvSpPr>
      <xdr:spPr bwMode="auto">
        <a:xfrm>
          <a:off x="2076450" y="15744825"/>
          <a:ext cx="0" cy="221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125878</xdr:rowOff>
    </xdr:to>
    <xdr:sp macro="" textlink="">
      <xdr:nvSpPr>
        <xdr:cNvPr id="1195" name="TextBox 3"/>
        <xdr:cNvSpPr txBox="1">
          <a:spLocks noChangeArrowheads="1"/>
        </xdr:cNvSpPr>
      </xdr:nvSpPr>
      <xdr:spPr bwMode="auto">
        <a:xfrm>
          <a:off x="2076450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106828</xdr:rowOff>
    </xdr:to>
    <xdr:sp macro="" textlink="">
      <xdr:nvSpPr>
        <xdr:cNvPr id="1196" name="TextBox 3"/>
        <xdr:cNvSpPr txBox="1">
          <a:spLocks noChangeArrowheads="1"/>
        </xdr:cNvSpPr>
      </xdr:nvSpPr>
      <xdr:spPr bwMode="auto">
        <a:xfrm>
          <a:off x="2076450" y="15744825"/>
          <a:ext cx="0" cy="27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97303</xdr:rowOff>
    </xdr:to>
    <xdr:sp macro="" textlink="">
      <xdr:nvSpPr>
        <xdr:cNvPr id="1197" name="TextBox 3"/>
        <xdr:cNvSpPr txBox="1">
          <a:spLocks noChangeArrowheads="1"/>
        </xdr:cNvSpPr>
      </xdr:nvSpPr>
      <xdr:spPr bwMode="auto">
        <a:xfrm>
          <a:off x="2076450" y="15744825"/>
          <a:ext cx="0" cy="26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198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199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0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1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2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3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4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5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6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7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8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09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0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1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2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3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5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6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7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8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19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0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1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2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3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4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5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6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7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8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29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0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1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2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3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5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6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7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8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39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0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1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2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3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5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6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7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8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49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0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1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2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3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4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5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6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7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8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59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0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1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2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3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5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6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7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8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69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106828</xdr:rowOff>
    </xdr:to>
    <xdr:sp macro="" textlink="">
      <xdr:nvSpPr>
        <xdr:cNvPr id="1270" name="TextBox 3"/>
        <xdr:cNvSpPr txBox="1">
          <a:spLocks noChangeArrowheads="1"/>
        </xdr:cNvSpPr>
      </xdr:nvSpPr>
      <xdr:spPr bwMode="auto">
        <a:xfrm>
          <a:off x="2076450" y="15744825"/>
          <a:ext cx="0" cy="27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97303</xdr:rowOff>
    </xdr:to>
    <xdr:sp macro="" textlink="">
      <xdr:nvSpPr>
        <xdr:cNvPr id="1271" name="TextBox 3"/>
        <xdr:cNvSpPr txBox="1">
          <a:spLocks noChangeArrowheads="1"/>
        </xdr:cNvSpPr>
      </xdr:nvSpPr>
      <xdr:spPr bwMode="auto">
        <a:xfrm>
          <a:off x="2076450" y="15744825"/>
          <a:ext cx="0" cy="268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2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3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4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5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6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7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8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79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0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1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3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4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5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6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7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8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89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0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1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2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3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4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5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6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7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299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0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1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2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3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5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6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7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8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09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0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1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2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3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5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6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7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8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19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0" name="Text Box 22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1" name="Text Box 23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2" name="Text Box 2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3" name="Text Box 2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4" name="Text Box 2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5" name="Text Box 2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6" name="Text Box 2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7" name="Text Box 2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8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29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1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2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3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5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6" name="Text Box 14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7" name="Text Box 15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8" name="Text Box 16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39" name="Text Box 17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40" name="Text Box 18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41" name="Text Box 19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42" name="Text Box 20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742950</xdr:colOff>
      <xdr:row>65</xdr:row>
      <xdr:rowOff>158375</xdr:rowOff>
    </xdr:to>
    <xdr:sp macro="" textlink="">
      <xdr:nvSpPr>
        <xdr:cNvPr id="1343" name="Text Box 21"/>
        <xdr:cNvSpPr txBox="1">
          <a:spLocks noChangeArrowheads="1"/>
        </xdr:cNvSpPr>
      </xdr:nvSpPr>
      <xdr:spPr bwMode="auto">
        <a:xfrm>
          <a:off x="1133475" y="15744825"/>
          <a:ext cx="0" cy="16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106830</xdr:rowOff>
    </xdr:to>
    <xdr:sp macro="" textlink="">
      <xdr:nvSpPr>
        <xdr:cNvPr id="1344" name="TextBox 3"/>
        <xdr:cNvSpPr txBox="1">
          <a:spLocks noChangeArrowheads="1"/>
        </xdr:cNvSpPr>
      </xdr:nvSpPr>
      <xdr:spPr bwMode="auto">
        <a:xfrm>
          <a:off x="2076450" y="15744825"/>
          <a:ext cx="0" cy="2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97305</xdr:rowOff>
    </xdr:to>
    <xdr:sp macro="" textlink="">
      <xdr:nvSpPr>
        <xdr:cNvPr id="1345" name="TextBox 3"/>
        <xdr:cNvSpPr txBox="1">
          <a:spLocks noChangeArrowheads="1"/>
        </xdr:cNvSpPr>
      </xdr:nvSpPr>
      <xdr:spPr bwMode="auto">
        <a:xfrm>
          <a:off x="2076450" y="15744825"/>
          <a:ext cx="0" cy="268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106830</xdr:rowOff>
    </xdr:to>
    <xdr:sp macro="" textlink="">
      <xdr:nvSpPr>
        <xdr:cNvPr id="1346" name="TextBox 3"/>
        <xdr:cNvSpPr txBox="1">
          <a:spLocks noChangeArrowheads="1"/>
        </xdr:cNvSpPr>
      </xdr:nvSpPr>
      <xdr:spPr bwMode="auto">
        <a:xfrm>
          <a:off x="2076450" y="15744825"/>
          <a:ext cx="0" cy="2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97305</xdr:rowOff>
    </xdr:to>
    <xdr:sp macro="" textlink="">
      <xdr:nvSpPr>
        <xdr:cNvPr id="1347" name="TextBox 3"/>
        <xdr:cNvSpPr txBox="1">
          <a:spLocks noChangeArrowheads="1"/>
        </xdr:cNvSpPr>
      </xdr:nvSpPr>
      <xdr:spPr bwMode="auto">
        <a:xfrm>
          <a:off x="2076450" y="15744825"/>
          <a:ext cx="0" cy="268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48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49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0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1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2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3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4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5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5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6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2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3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4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5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6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7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8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79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1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3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4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5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6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7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8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6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7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8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399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0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1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2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3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0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2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3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5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6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7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8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19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0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1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2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3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4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5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6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7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3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4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5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6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7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8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49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0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1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2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3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4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5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6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7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8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59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0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1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2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3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4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5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6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7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8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69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0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1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2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3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4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5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7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8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2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3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4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5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6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7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8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499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0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1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2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3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5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6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7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0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6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7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8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19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0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1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2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3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2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2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3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4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5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6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7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8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39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0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1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2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3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4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5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6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7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4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5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4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5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6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7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8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69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0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1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2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3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4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5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7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8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79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0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1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2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3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4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5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8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89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0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1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2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3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4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5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59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0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2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3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4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5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6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7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8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19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0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1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2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3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4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5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6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7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2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6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7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8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39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0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1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2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3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4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5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6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7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49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0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1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2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3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4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5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6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7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8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59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0" name="Text Box 22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1" name="Text Box 23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2" name="Text Box 2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3" name="Text Box 2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4" name="Text Box 2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5" name="Text Box 2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6" name="Text Box 2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7" name="Text Box 2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8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69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0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1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2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3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4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5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7" name="Text Box 15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8" name="Text Box 16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79" name="Text Box 17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80" name="Text Box 18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81" name="Text Box 19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82" name="Text Box 20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781050</xdr:colOff>
      <xdr:row>66</xdr:row>
      <xdr:rowOff>125878</xdr:rowOff>
    </xdr:to>
    <xdr:sp macro="" textlink="">
      <xdr:nvSpPr>
        <xdr:cNvPr id="1683" name="Text Box 21"/>
        <xdr:cNvSpPr txBox="1">
          <a:spLocks noChangeArrowheads="1"/>
        </xdr:cNvSpPr>
      </xdr:nvSpPr>
      <xdr:spPr bwMode="auto">
        <a:xfrm>
          <a:off x="1171575" y="15744825"/>
          <a:ext cx="0" cy="29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88900</xdr:rowOff>
    </xdr:to>
    <xdr:sp macro="" textlink="">
      <xdr:nvSpPr>
        <xdr:cNvPr id="1684" name="TextBox 3"/>
        <xdr:cNvSpPr txBox="1">
          <a:spLocks noChangeArrowheads="1"/>
        </xdr:cNvSpPr>
      </xdr:nvSpPr>
      <xdr:spPr bwMode="auto">
        <a:xfrm>
          <a:off x="2076450" y="15744825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79375</xdr:rowOff>
    </xdr:to>
    <xdr:sp macro="" textlink="">
      <xdr:nvSpPr>
        <xdr:cNvPr id="1685" name="TextBox 3"/>
        <xdr:cNvSpPr txBox="1">
          <a:spLocks noChangeArrowheads="1"/>
        </xdr:cNvSpPr>
      </xdr:nvSpPr>
      <xdr:spPr bwMode="auto">
        <a:xfrm>
          <a:off x="2076450" y="15744825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88900</xdr:rowOff>
    </xdr:to>
    <xdr:sp macro="" textlink="">
      <xdr:nvSpPr>
        <xdr:cNvPr id="1686" name="TextBox 3"/>
        <xdr:cNvSpPr txBox="1">
          <a:spLocks noChangeArrowheads="1"/>
        </xdr:cNvSpPr>
      </xdr:nvSpPr>
      <xdr:spPr bwMode="auto">
        <a:xfrm>
          <a:off x="2076450" y="15744825"/>
          <a:ext cx="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79375</xdr:rowOff>
    </xdr:to>
    <xdr:sp macro="" textlink="">
      <xdr:nvSpPr>
        <xdr:cNvPr id="1687" name="TextBox 3"/>
        <xdr:cNvSpPr txBox="1">
          <a:spLocks noChangeArrowheads="1"/>
        </xdr:cNvSpPr>
      </xdr:nvSpPr>
      <xdr:spPr bwMode="auto">
        <a:xfrm>
          <a:off x="2076450" y="15744825"/>
          <a:ext cx="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107950</xdr:rowOff>
    </xdr:to>
    <xdr:sp macro="" textlink="">
      <xdr:nvSpPr>
        <xdr:cNvPr id="1688" name="TextBox 3"/>
        <xdr:cNvSpPr txBox="1">
          <a:spLocks noChangeArrowheads="1"/>
        </xdr:cNvSpPr>
      </xdr:nvSpPr>
      <xdr:spPr bwMode="auto">
        <a:xfrm>
          <a:off x="2076450" y="15744825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98425</xdr:rowOff>
    </xdr:to>
    <xdr:sp macro="" textlink="">
      <xdr:nvSpPr>
        <xdr:cNvPr id="1689" name="TextBox 3"/>
        <xdr:cNvSpPr txBox="1">
          <a:spLocks noChangeArrowheads="1"/>
        </xdr:cNvSpPr>
      </xdr:nvSpPr>
      <xdr:spPr bwMode="auto">
        <a:xfrm>
          <a:off x="2076450" y="15744825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107950</xdr:rowOff>
    </xdr:to>
    <xdr:sp macro="" textlink="">
      <xdr:nvSpPr>
        <xdr:cNvPr id="1690" name="TextBox 3"/>
        <xdr:cNvSpPr txBox="1">
          <a:spLocks noChangeArrowheads="1"/>
        </xdr:cNvSpPr>
      </xdr:nvSpPr>
      <xdr:spPr bwMode="auto">
        <a:xfrm>
          <a:off x="2076450" y="15744825"/>
          <a:ext cx="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98425</xdr:rowOff>
    </xdr:to>
    <xdr:sp macro="" textlink="">
      <xdr:nvSpPr>
        <xdr:cNvPr id="1691" name="TextBox 3"/>
        <xdr:cNvSpPr txBox="1">
          <a:spLocks noChangeArrowheads="1"/>
        </xdr:cNvSpPr>
      </xdr:nvSpPr>
      <xdr:spPr bwMode="auto">
        <a:xfrm>
          <a:off x="2076450" y="15744825"/>
          <a:ext cx="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692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3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694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5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6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7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8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699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00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01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02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03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1704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1705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1706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209549</xdr:rowOff>
    </xdr:to>
    <xdr:sp macro="" textlink="">
      <xdr:nvSpPr>
        <xdr:cNvPr id="1707" name="TextBox 3"/>
        <xdr:cNvSpPr txBox="1">
          <a:spLocks noChangeArrowheads="1"/>
        </xdr:cNvSpPr>
      </xdr:nvSpPr>
      <xdr:spPr bwMode="auto">
        <a:xfrm>
          <a:off x="2076450" y="150971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1708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09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0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11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2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3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4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5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6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7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18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19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20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21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22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3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4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5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6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7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8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29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0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1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2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3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8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0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1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6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7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8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49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0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1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2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3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4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5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6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7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8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59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0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1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2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4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5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6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7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8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0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1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2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3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4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5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6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7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8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79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0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1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6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7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8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89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0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1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2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4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1795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1796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7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8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799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0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1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2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3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4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5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6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7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8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09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0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2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3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4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5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6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7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8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19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0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1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2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3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4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5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6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7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8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29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0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1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2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3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4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5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6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7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8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0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1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2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3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4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5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6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7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8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49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0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1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2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4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5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6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7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8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59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0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1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2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4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5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6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7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1868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1869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1870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1871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1872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7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7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8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899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0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1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2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3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4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1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2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3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4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5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69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0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1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2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3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4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5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6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7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8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199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7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8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19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0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1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2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3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4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3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4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5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6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7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89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0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1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2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3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4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5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6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09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0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1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2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7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8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39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0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1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2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3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4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4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5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6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7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8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19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20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09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0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133349</xdr:rowOff>
    </xdr:to>
    <xdr:sp macro="" textlink="">
      <xdr:nvSpPr>
        <xdr:cNvPr id="2211" name="TextBox 3"/>
        <xdr:cNvSpPr txBox="1">
          <a:spLocks noChangeArrowheads="1"/>
        </xdr:cNvSpPr>
      </xdr:nvSpPr>
      <xdr:spPr bwMode="auto">
        <a:xfrm>
          <a:off x="2076450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2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3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4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133349</xdr:rowOff>
    </xdr:to>
    <xdr:sp macro="" textlink="">
      <xdr:nvSpPr>
        <xdr:cNvPr id="2215" name="TextBox 3"/>
        <xdr:cNvSpPr txBox="1">
          <a:spLocks noChangeArrowheads="1"/>
        </xdr:cNvSpPr>
      </xdr:nvSpPr>
      <xdr:spPr bwMode="auto">
        <a:xfrm>
          <a:off x="2076450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133349</xdr:rowOff>
    </xdr:to>
    <xdr:sp macro="" textlink="">
      <xdr:nvSpPr>
        <xdr:cNvPr id="2216" name="TextBox 3"/>
        <xdr:cNvSpPr txBox="1">
          <a:spLocks noChangeArrowheads="1"/>
        </xdr:cNvSpPr>
      </xdr:nvSpPr>
      <xdr:spPr bwMode="auto">
        <a:xfrm>
          <a:off x="2076450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7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133349</xdr:rowOff>
    </xdr:to>
    <xdr:sp macro="" textlink="">
      <xdr:nvSpPr>
        <xdr:cNvPr id="2218" name="TextBox 3"/>
        <xdr:cNvSpPr txBox="1">
          <a:spLocks noChangeArrowheads="1"/>
        </xdr:cNvSpPr>
      </xdr:nvSpPr>
      <xdr:spPr bwMode="auto">
        <a:xfrm>
          <a:off x="2076450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136524</xdr:rowOff>
    </xdr:to>
    <xdr:sp macro="" textlink="">
      <xdr:nvSpPr>
        <xdr:cNvPr id="2219" name="TextBox 3"/>
        <xdr:cNvSpPr txBox="1">
          <a:spLocks noChangeArrowheads="1"/>
        </xdr:cNvSpPr>
      </xdr:nvSpPr>
      <xdr:spPr bwMode="auto">
        <a:xfrm>
          <a:off x="2076450" y="3971925"/>
          <a:ext cx="0" cy="13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133350</xdr:rowOff>
    </xdr:to>
    <xdr:sp macro="" textlink="">
      <xdr:nvSpPr>
        <xdr:cNvPr id="2220" name="TextBox 3"/>
        <xdr:cNvSpPr txBox="1">
          <a:spLocks noChangeArrowheads="1"/>
        </xdr:cNvSpPr>
      </xdr:nvSpPr>
      <xdr:spPr bwMode="auto">
        <a:xfrm>
          <a:off x="2076450" y="3971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130175</xdr:rowOff>
    </xdr:to>
    <xdr:sp macro="" textlink="">
      <xdr:nvSpPr>
        <xdr:cNvPr id="2221" name="TextBox 3"/>
        <xdr:cNvSpPr txBox="1">
          <a:spLocks noChangeArrowheads="1"/>
        </xdr:cNvSpPr>
      </xdr:nvSpPr>
      <xdr:spPr bwMode="auto">
        <a:xfrm>
          <a:off x="2076450" y="39719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133350</xdr:rowOff>
    </xdr:to>
    <xdr:sp macro="" textlink="">
      <xdr:nvSpPr>
        <xdr:cNvPr id="2222" name="TextBox 3"/>
        <xdr:cNvSpPr txBox="1">
          <a:spLocks noChangeArrowheads="1"/>
        </xdr:cNvSpPr>
      </xdr:nvSpPr>
      <xdr:spPr bwMode="auto">
        <a:xfrm>
          <a:off x="2076450" y="39719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19</xdr:row>
      <xdr:rowOff>0</xdr:rowOff>
    </xdr:from>
    <xdr:to>
      <xdr:col>1</xdr:col>
      <xdr:colOff>1685925</xdr:colOff>
      <xdr:row>19</xdr:row>
      <xdr:rowOff>130175</xdr:rowOff>
    </xdr:to>
    <xdr:sp macro="" textlink="">
      <xdr:nvSpPr>
        <xdr:cNvPr id="2223" name="TextBox 3"/>
        <xdr:cNvSpPr txBox="1">
          <a:spLocks noChangeArrowheads="1"/>
        </xdr:cNvSpPr>
      </xdr:nvSpPr>
      <xdr:spPr bwMode="auto">
        <a:xfrm>
          <a:off x="2076450" y="39719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4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5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6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7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29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0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1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3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8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49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0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1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2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3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4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5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6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7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8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59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1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2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3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6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2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3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4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5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6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7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8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79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89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0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1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2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3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4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5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6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7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8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299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1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2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3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0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1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0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1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2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3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4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5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6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7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8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29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0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1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2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3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4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5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6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7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8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39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0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1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3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4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5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6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7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8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49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0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1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5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8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69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0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1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3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4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5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6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7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8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79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0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1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2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3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8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2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3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4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5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6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7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8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399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8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09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0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1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2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3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5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6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7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8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19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0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1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2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3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2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3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0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1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2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3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5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6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7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8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49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0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1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3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4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5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7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8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59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0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1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3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4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5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6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7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8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69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0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1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7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8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89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0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1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3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4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5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6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7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499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0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1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2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3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0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2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3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4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5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7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8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19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0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1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2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3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5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6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7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29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0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1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2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3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5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6" name="Text Box 22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7" name="Text Box 23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8" name="Text Box 2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39" name="Text Box 2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0" name="Text Box 2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1" name="Text Box 2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2" name="Text Box 2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3" name="Text Box 2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4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5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6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7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8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49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0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1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2" name="Text Box 14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3" name="Text Box 15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4" name="Text Box 16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5" name="Text Box 17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6" name="Text Box 18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7" name="Text Box 19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19</xdr:row>
      <xdr:rowOff>0</xdr:rowOff>
    </xdr:from>
    <xdr:to>
      <xdr:col>1</xdr:col>
      <xdr:colOff>781050</xdr:colOff>
      <xdr:row>19</xdr:row>
      <xdr:rowOff>133349</xdr:rowOff>
    </xdr:to>
    <xdr:sp macro="" textlink="">
      <xdr:nvSpPr>
        <xdr:cNvPr id="2559" name="Text Box 21"/>
        <xdr:cNvSpPr txBox="1">
          <a:spLocks noChangeArrowheads="1"/>
        </xdr:cNvSpPr>
      </xdr:nvSpPr>
      <xdr:spPr bwMode="auto">
        <a:xfrm>
          <a:off x="1171575" y="39719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60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1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62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3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4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5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6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7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8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69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70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71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2572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2573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2574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63</xdr:row>
      <xdr:rowOff>38099</xdr:rowOff>
    </xdr:to>
    <xdr:sp macro="" textlink="">
      <xdr:nvSpPr>
        <xdr:cNvPr id="2575" name="TextBox 3"/>
        <xdr:cNvSpPr txBox="1">
          <a:spLocks noChangeArrowheads="1"/>
        </xdr:cNvSpPr>
      </xdr:nvSpPr>
      <xdr:spPr bwMode="auto">
        <a:xfrm>
          <a:off x="2076450" y="1509712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2576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77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78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79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0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1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2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3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4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5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86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87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88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589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590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1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2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3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4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5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6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7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8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0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2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3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4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5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6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7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8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09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0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2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3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4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6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7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8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19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0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1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2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3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4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5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6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7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8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0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1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2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3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4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5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6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7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8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39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0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1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2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3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4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5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6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8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0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1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2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3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4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133349</xdr:rowOff>
    </xdr:to>
    <xdr:sp macro="" textlink="">
      <xdr:nvSpPr>
        <xdr:cNvPr id="2663" name="TextBox 3"/>
        <xdr:cNvSpPr txBox="1">
          <a:spLocks noChangeArrowheads="1"/>
        </xdr:cNvSpPr>
      </xdr:nvSpPr>
      <xdr:spPr bwMode="auto">
        <a:xfrm>
          <a:off x="2076450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2664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5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6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7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8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69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0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1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2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3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4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6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7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8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79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0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1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2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3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4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5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6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7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8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89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0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1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2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3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4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5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6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7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8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0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1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2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3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4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5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6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7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8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09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0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1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2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3" name="Text Box 22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4" name="Text Box 23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5" name="Text Box 2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6" name="Text Box 2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7" name="Text Box 2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8" name="Text Box 2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19" name="Text Box 2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0" name="Text Box 2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1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2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3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4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5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6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7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8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0" name="Text Box 15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1" name="Text Box 16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2" name="Text Box 17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3" name="Text Box 18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4" name="Text Box 19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5" name="Text Box 20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742950</xdr:colOff>
      <xdr:row>62</xdr:row>
      <xdr:rowOff>132602</xdr:rowOff>
    </xdr:to>
    <xdr:sp macro="" textlink="">
      <xdr:nvSpPr>
        <xdr:cNvPr id="2736" name="Text Box 21"/>
        <xdr:cNvSpPr txBox="1">
          <a:spLocks noChangeArrowheads="1"/>
        </xdr:cNvSpPr>
      </xdr:nvSpPr>
      <xdr:spPr bwMode="auto">
        <a:xfrm>
          <a:off x="1133475" y="15097125"/>
          <a:ext cx="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2737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2738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2739" name="TextBox 3"/>
        <xdr:cNvSpPr txBox="1">
          <a:spLocks noChangeArrowheads="1"/>
        </xdr:cNvSpPr>
      </xdr:nvSpPr>
      <xdr:spPr bwMode="auto">
        <a:xfrm>
          <a:off x="2076450" y="1509712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130175</xdr:rowOff>
    </xdr:to>
    <xdr:sp macro="" textlink="">
      <xdr:nvSpPr>
        <xdr:cNvPr id="2740" name="TextBox 3"/>
        <xdr:cNvSpPr txBox="1">
          <a:spLocks noChangeArrowheads="1"/>
        </xdr:cNvSpPr>
      </xdr:nvSpPr>
      <xdr:spPr bwMode="auto">
        <a:xfrm>
          <a:off x="2076450" y="15097125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4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5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6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7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89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0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1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2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3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4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5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6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79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0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1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2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7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8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39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0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1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2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3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4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4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5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7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8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89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09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0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1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2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3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4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5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6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3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4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7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8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0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1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2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3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4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6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7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1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2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3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4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5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6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7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8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8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299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5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6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7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8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09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0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1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2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4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5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6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7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8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19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0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29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0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2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3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4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5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6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7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8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39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0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1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2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3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4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5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6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7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8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49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0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1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2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3" name="Text Box 22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4" name="Text Box 23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5" name="Text Box 2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6" name="Text Box 2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7" name="Text Box 2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8" name="Text Box 2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59" name="Text Box 2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0" name="Text Box 2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1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2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3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4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5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6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7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8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69" name="Text Box 14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0" name="Text Box 15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1" name="Text Box 16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2" name="Text Box 17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4" name="Text Box 19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5" name="Text Box 20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781050</xdr:colOff>
      <xdr:row>62</xdr:row>
      <xdr:rowOff>133349</xdr:rowOff>
    </xdr:to>
    <xdr:sp macro="" textlink="">
      <xdr:nvSpPr>
        <xdr:cNvPr id="3076" name="Text Box 21"/>
        <xdr:cNvSpPr txBox="1">
          <a:spLocks noChangeArrowheads="1"/>
        </xdr:cNvSpPr>
      </xdr:nvSpPr>
      <xdr:spPr bwMode="auto">
        <a:xfrm>
          <a:off x="1171575" y="15097125"/>
          <a:ext cx="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3077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63</xdr:row>
      <xdr:rowOff>50799</xdr:rowOff>
    </xdr:to>
    <xdr:sp macro="" textlink="">
      <xdr:nvSpPr>
        <xdr:cNvPr id="3078" name="TextBox 3"/>
        <xdr:cNvSpPr txBox="1">
          <a:spLocks noChangeArrowheads="1"/>
        </xdr:cNvSpPr>
      </xdr:nvSpPr>
      <xdr:spPr bwMode="auto">
        <a:xfrm>
          <a:off x="2076450" y="1509712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184149</xdr:rowOff>
    </xdr:to>
    <xdr:sp macro="" textlink="">
      <xdr:nvSpPr>
        <xdr:cNvPr id="3079" name="TextBox 3"/>
        <xdr:cNvSpPr txBox="1">
          <a:spLocks noChangeArrowheads="1"/>
        </xdr:cNvSpPr>
      </xdr:nvSpPr>
      <xdr:spPr bwMode="auto">
        <a:xfrm>
          <a:off x="2076450" y="15097125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3080" name="TextBox 3"/>
        <xdr:cNvSpPr txBox="1">
          <a:spLocks noChangeArrowheads="1"/>
        </xdr:cNvSpPr>
      </xdr:nvSpPr>
      <xdr:spPr bwMode="auto">
        <a:xfrm>
          <a:off x="2076450" y="150971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081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2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083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4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5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6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7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34924</xdr:rowOff>
    </xdr:to>
    <xdr:sp macro="" textlink="">
      <xdr:nvSpPr>
        <xdr:cNvPr id="3088" name="TextBox 3"/>
        <xdr:cNvSpPr txBox="1">
          <a:spLocks noChangeArrowheads="1"/>
        </xdr:cNvSpPr>
      </xdr:nvSpPr>
      <xdr:spPr bwMode="auto">
        <a:xfrm>
          <a:off x="2076450" y="15744825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89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15874</xdr:rowOff>
    </xdr:to>
    <xdr:sp macro="" textlink="">
      <xdr:nvSpPr>
        <xdr:cNvPr id="3090" name="TextBox 3"/>
        <xdr:cNvSpPr txBox="1">
          <a:spLocks noChangeArrowheads="1"/>
        </xdr:cNvSpPr>
      </xdr:nvSpPr>
      <xdr:spPr bwMode="auto">
        <a:xfrm>
          <a:off x="2076450" y="15744825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091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6349</xdr:rowOff>
    </xdr:to>
    <xdr:sp macro="" textlink="">
      <xdr:nvSpPr>
        <xdr:cNvPr id="3092" name="TextBox 3"/>
        <xdr:cNvSpPr txBox="1">
          <a:spLocks noChangeArrowheads="1"/>
        </xdr:cNvSpPr>
      </xdr:nvSpPr>
      <xdr:spPr bwMode="auto">
        <a:xfrm>
          <a:off x="2076450" y="157448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3175</xdr:rowOff>
    </xdr:to>
    <xdr:sp macro="" textlink="">
      <xdr:nvSpPr>
        <xdr:cNvPr id="3093" name="TextBox 3"/>
        <xdr:cNvSpPr txBox="1">
          <a:spLocks noChangeArrowheads="1"/>
        </xdr:cNvSpPr>
      </xdr:nvSpPr>
      <xdr:spPr bwMode="auto">
        <a:xfrm>
          <a:off x="2076450" y="157448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0</xdr:rowOff>
    </xdr:to>
    <xdr:sp macro="" textlink="">
      <xdr:nvSpPr>
        <xdr:cNvPr id="3094" name="TextBox 3"/>
        <xdr:cNvSpPr txBox="1">
          <a:spLocks noChangeArrowheads="1"/>
        </xdr:cNvSpPr>
      </xdr:nvSpPr>
      <xdr:spPr bwMode="auto">
        <a:xfrm>
          <a:off x="2076450" y="1574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3175</xdr:rowOff>
    </xdr:to>
    <xdr:sp macro="" textlink="">
      <xdr:nvSpPr>
        <xdr:cNvPr id="3095" name="TextBox 3"/>
        <xdr:cNvSpPr txBox="1">
          <a:spLocks noChangeArrowheads="1"/>
        </xdr:cNvSpPr>
      </xdr:nvSpPr>
      <xdr:spPr bwMode="auto">
        <a:xfrm>
          <a:off x="2076450" y="157448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142874</xdr:rowOff>
    </xdr:to>
    <xdr:sp macro="" textlink="">
      <xdr:nvSpPr>
        <xdr:cNvPr id="3096" name="TextBox 3"/>
        <xdr:cNvSpPr txBox="1">
          <a:spLocks noChangeArrowheads="1"/>
        </xdr:cNvSpPr>
      </xdr:nvSpPr>
      <xdr:spPr bwMode="auto">
        <a:xfrm>
          <a:off x="2076450" y="157448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0</xdr:rowOff>
    </xdr:to>
    <xdr:sp macro="" textlink="">
      <xdr:nvSpPr>
        <xdr:cNvPr id="3097" name="TextBox 3"/>
        <xdr:cNvSpPr txBox="1">
          <a:spLocks noChangeArrowheads="1"/>
        </xdr:cNvSpPr>
      </xdr:nvSpPr>
      <xdr:spPr bwMode="auto">
        <a:xfrm>
          <a:off x="2076450" y="157448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098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099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100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01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02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03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04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53974</xdr:rowOff>
    </xdr:to>
    <xdr:sp macro="" textlink="">
      <xdr:nvSpPr>
        <xdr:cNvPr id="3105" name="TextBox 3"/>
        <xdr:cNvSpPr txBox="1">
          <a:spLocks noChangeArrowheads="1"/>
        </xdr:cNvSpPr>
      </xdr:nvSpPr>
      <xdr:spPr bwMode="auto">
        <a:xfrm>
          <a:off x="2076450" y="15744825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06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34924</xdr:rowOff>
    </xdr:to>
    <xdr:sp macro="" textlink="">
      <xdr:nvSpPr>
        <xdr:cNvPr id="3107" name="TextBox 3"/>
        <xdr:cNvSpPr txBox="1">
          <a:spLocks noChangeArrowheads="1"/>
        </xdr:cNvSpPr>
      </xdr:nvSpPr>
      <xdr:spPr bwMode="auto">
        <a:xfrm>
          <a:off x="2076450" y="15744825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3174</xdr:rowOff>
    </xdr:to>
    <xdr:sp macro="" textlink="">
      <xdr:nvSpPr>
        <xdr:cNvPr id="3108" name="TextBox 3"/>
        <xdr:cNvSpPr txBox="1">
          <a:spLocks noChangeArrowheads="1"/>
        </xdr:cNvSpPr>
      </xdr:nvSpPr>
      <xdr:spPr bwMode="auto">
        <a:xfrm>
          <a:off x="2076450" y="157448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25399</xdr:rowOff>
    </xdr:to>
    <xdr:sp macro="" textlink="">
      <xdr:nvSpPr>
        <xdr:cNvPr id="3109" name="TextBox 3"/>
        <xdr:cNvSpPr txBox="1">
          <a:spLocks noChangeArrowheads="1"/>
        </xdr:cNvSpPr>
      </xdr:nvSpPr>
      <xdr:spPr bwMode="auto">
        <a:xfrm>
          <a:off x="2076450" y="15744825"/>
          <a:ext cx="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6349</xdr:rowOff>
    </xdr:to>
    <xdr:sp macro="" textlink="">
      <xdr:nvSpPr>
        <xdr:cNvPr id="3110" name="TextBox 3"/>
        <xdr:cNvSpPr txBox="1">
          <a:spLocks noChangeArrowheads="1"/>
        </xdr:cNvSpPr>
      </xdr:nvSpPr>
      <xdr:spPr bwMode="auto">
        <a:xfrm>
          <a:off x="2076450" y="157448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11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2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3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4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5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6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7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8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19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0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1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3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4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5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6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7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8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29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0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1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3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4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5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6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7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8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39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1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2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3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4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5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6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7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8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49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0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1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3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4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5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6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7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8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59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0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1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3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4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5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6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7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8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69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1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2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3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4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5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7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8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79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0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1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2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3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6349</xdr:rowOff>
    </xdr:to>
    <xdr:sp macro="" textlink="">
      <xdr:nvSpPr>
        <xdr:cNvPr id="3184" name="TextBox 3"/>
        <xdr:cNvSpPr txBox="1">
          <a:spLocks noChangeArrowheads="1"/>
        </xdr:cNvSpPr>
      </xdr:nvSpPr>
      <xdr:spPr bwMode="auto">
        <a:xfrm>
          <a:off x="2076450" y="157448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185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6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7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8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89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1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2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3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5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6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7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199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1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3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5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6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7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8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09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1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2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3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4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5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6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7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8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1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3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5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6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7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8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29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0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1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3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4" name="Text Box 22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5" name="Text Box 23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6" name="Text Box 2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8" name="Text Box 2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39" name="Text Box 2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1" name="Text Box 2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3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4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5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6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7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8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49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3" name="Text Box 17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4" name="Text Box 18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5" name="Text Box 19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6" name="Text Box 20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66</xdr:row>
      <xdr:rowOff>2427</xdr:rowOff>
    </xdr:to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1133475" y="157448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6350</xdr:rowOff>
    </xdr:to>
    <xdr:sp macro="" textlink="">
      <xdr:nvSpPr>
        <xdr:cNvPr id="3258" name="TextBox 3"/>
        <xdr:cNvSpPr txBox="1">
          <a:spLocks noChangeArrowheads="1"/>
        </xdr:cNvSpPr>
      </xdr:nvSpPr>
      <xdr:spPr bwMode="auto">
        <a:xfrm>
          <a:off x="2076450" y="15744825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158750</xdr:rowOff>
    </xdr:to>
    <xdr:sp macro="" textlink="">
      <xdr:nvSpPr>
        <xdr:cNvPr id="3259" name="TextBox 3"/>
        <xdr:cNvSpPr txBox="1">
          <a:spLocks noChangeArrowheads="1"/>
        </xdr:cNvSpPr>
      </xdr:nvSpPr>
      <xdr:spPr bwMode="auto">
        <a:xfrm>
          <a:off x="2076450" y="15744825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6350</xdr:rowOff>
    </xdr:to>
    <xdr:sp macro="" textlink="">
      <xdr:nvSpPr>
        <xdr:cNvPr id="3260" name="TextBox 3"/>
        <xdr:cNvSpPr txBox="1">
          <a:spLocks noChangeArrowheads="1"/>
        </xdr:cNvSpPr>
      </xdr:nvSpPr>
      <xdr:spPr bwMode="auto">
        <a:xfrm>
          <a:off x="2076450" y="15744825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158750</xdr:rowOff>
    </xdr:to>
    <xdr:sp macro="" textlink="">
      <xdr:nvSpPr>
        <xdr:cNvPr id="3261" name="TextBox 3"/>
        <xdr:cNvSpPr txBox="1">
          <a:spLocks noChangeArrowheads="1"/>
        </xdr:cNvSpPr>
      </xdr:nvSpPr>
      <xdr:spPr bwMode="auto">
        <a:xfrm>
          <a:off x="2076450" y="15744825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2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3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4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5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7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8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69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7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6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7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8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89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0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1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2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3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4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5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6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7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8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299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0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1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0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1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2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3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4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5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6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7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1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6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7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8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29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0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1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2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3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4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5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6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7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8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39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0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1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4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8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59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0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1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2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3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4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5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6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7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8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69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0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1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2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3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4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5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6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7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8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79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0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1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2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3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4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5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6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7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8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89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39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6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7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8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09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0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1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2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3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4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5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6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7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8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19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0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1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2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0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1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2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3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4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5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6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7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3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6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7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8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49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0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1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2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3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4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5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6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7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8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59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0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1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6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8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79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0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1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2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3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4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5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6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7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8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89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0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1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2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3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4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5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6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7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8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499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0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1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2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3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4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5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6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7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8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09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1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6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7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8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29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0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1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2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3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4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5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7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8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39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0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1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4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0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1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2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3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4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5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6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7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8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59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0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1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2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3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4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5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7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8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69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0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1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2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3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4" name="Text Box 22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5" name="Text Box 23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6" name="Text Box 2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7" name="Text Box 2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8" name="Text Box 2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79" name="Text Box 2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0" name="Text Box 2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1" name="Text Box 2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2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3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5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6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7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8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89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0" name="Text Box 14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1" name="Text Box 15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2" name="Text Box 16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3" name="Text Box 17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4" name="Text Box 18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5" name="Text Box 19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6" name="Text Box 20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25399</xdr:rowOff>
    </xdr:to>
    <xdr:sp macro="" textlink="">
      <xdr:nvSpPr>
        <xdr:cNvPr id="3597" name="Text Box 21"/>
        <xdr:cNvSpPr txBox="1">
          <a:spLocks noChangeArrowheads="1"/>
        </xdr:cNvSpPr>
      </xdr:nvSpPr>
      <xdr:spPr bwMode="auto">
        <a:xfrm>
          <a:off x="1171575" y="157448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598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599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162671</xdr:rowOff>
    </xdr:to>
    <xdr:sp macro="" textlink="">
      <xdr:nvSpPr>
        <xdr:cNvPr id="3600" name="TextBox 3"/>
        <xdr:cNvSpPr txBox="1">
          <a:spLocks noChangeArrowheads="1"/>
        </xdr:cNvSpPr>
      </xdr:nvSpPr>
      <xdr:spPr bwMode="auto">
        <a:xfrm>
          <a:off x="2076450" y="413385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247649</xdr:rowOff>
    </xdr:to>
    <xdr:sp macro="" textlink="">
      <xdr:nvSpPr>
        <xdr:cNvPr id="3601" name="TextBox 3"/>
        <xdr:cNvSpPr txBox="1">
          <a:spLocks noChangeArrowheads="1"/>
        </xdr:cNvSpPr>
      </xdr:nvSpPr>
      <xdr:spPr bwMode="auto">
        <a:xfrm>
          <a:off x="2076450" y="413385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602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603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162671</xdr:rowOff>
    </xdr:to>
    <xdr:sp macro="" textlink="">
      <xdr:nvSpPr>
        <xdr:cNvPr id="3604" name="TextBox 3"/>
        <xdr:cNvSpPr txBox="1">
          <a:spLocks noChangeArrowheads="1"/>
        </xdr:cNvSpPr>
      </xdr:nvSpPr>
      <xdr:spPr bwMode="auto">
        <a:xfrm>
          <a:off x="2076450" y="413385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162671</xdr:rowOff>
    </xdr:to>
    <xdr:sp macro="" textlink="">
      <xdr:nvSpPr>
        <xdr:cNvPr id="3605" name="TextBox 3"/>
        <xdr:cNvSpPr txBox="1">
          <a:spLocks noChangeArrowheads="1"/>
        </xdr:cNvSpPr>
      </xdr:nvSpPr>
      <xdr:spPr bwMode="auto">
        <a:xfrm>
          <a:off x="2076450" y="413385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606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162671</xdr:rowOff>
    </xdr:to>
    <xdr:sp macro="" textlink="">
      <xdr:nvSpPr>
        <xdr:cNvPr id="3607" name="TextBox 3"/>
        <xdr:cNvSpPr txBox="1">
          <a:spLocks noChangeArrowheads="1"/>
        </xdr:cNvSpPr>
      </xdr:nvSpPr>
      <xdr:spPr bwMode="auto">
        <a:xfrm>
          <a:off x="2076450" y="413385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165099</xdr:rowOff>
    </xdr:to>
    <xdr:sp macro="" textlink="">
      <xdr:nvSpPr>
        <xdr:cNvPr id="3608" name="TextBox 3"/>
        <xdr:cNvSpPr txBox="1">
          <a:spLocks noChangeArrowheads="1"/>
        </xdr:cNvSpPr>
      </xdr:nvSpPr>
      <xdr:spPr bwMode="auto">
        <a:xfrm>
          <a:off x="2076450" y="4133850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161925</xdr:rowOff>
    </xdr:to>
    <xdr:sp macro="" textlink="">
      <xdr:nvSpPr>
        <xdr:cNvPr id="3609" name="TextBox 3"/>
        <xdr:cNvSpPr txBox="1">
          <a:spLocks noChangeArrowheads="1"/>
        </xdr:cNvSpPr>
      </xdr:nvSpPr>
      <xdr:spPr bwMode="auto">
        <a:xfrm>
          <a:off x="2076450" y="4133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161925</xdr:rowOff>
    </xdr:to>
    <xdr:sp macro="" textlink="">
      <xdr:nvSpPr>
        <xdr:cNvPr id="3610" name="TextBox 3"/>
        <xdr:cNvSpPr txBox="1">
          <a:spLocks noChangeArrowheads="1"/>
        </xdr:cNvSpPr>
      </xdr:nvSpPr>
      <xdr:spPr bwMode="auto">
        <a:xfrm>
          <a:off x="2076450" y="4133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161925</xdr:rowOff>
    </xdr:to>
    <xdr:sp macro="" textlink="">
      <xdr:nvSpPr>
        <xdr:cNvPr id="3611" name="TextBox 3"/>
        <xdr:cNvSpPr txBox="1">
          <a:spLocks noChangeArrowheads="1"/>
        </xdr:cNvSpPr>
      </xdr:nvSpPr>
      <xdr:spPr bwMode="auto">
        <a:xfrm>
          <a:off x="2076450" y="4133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20</xdr:row>
      <xdr:rowOff>0</xdr:rowOff>
    </xdr:from>
    <xdr:to>
      <xdr:col>1</xdr:col>
      <xdr:colOff>1685925</xdr:colOff>
      <xdr:row>21</xdr:row>
      <xdr:rowOff>161925</xdr:rowOff>
    </xdr:to>
    <xdr:sp macro="" textlink="">
      <xdr:nvSpPr>
        <xdr:cNvPr id="3612" name="TextBox 3"/>
        <xdr:cNvSpPr txBox="1">
          <a:spLocks noChangeArrowheads="1"/>
        </xdr:cNvSpPr>
      </xdr:nvSpPr>
      <xdr:spPr bwMode="auto">
        <a:xfrm>
          <a:off x="2076450" y="41338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3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4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5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6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7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8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19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0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2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7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8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0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1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2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3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4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5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6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7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8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49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0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1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2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5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1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2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3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4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5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6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7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8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6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7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8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79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0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2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3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4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5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6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7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8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89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0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1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2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69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09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0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2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3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4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5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6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7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8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0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1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2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3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4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5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7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8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29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0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1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2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3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4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5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6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7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8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39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0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4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7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8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59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0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1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2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3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4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5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6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7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8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69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0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1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2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7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1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2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4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5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6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7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8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8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8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799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0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1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2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3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4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5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6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7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8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09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0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1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2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1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29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0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1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2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3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4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5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6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7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8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39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0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1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2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3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4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5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6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8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49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0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1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2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3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4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6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7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8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59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0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6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7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8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79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0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1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2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3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4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5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6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7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8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89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0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1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2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89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1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2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3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4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5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6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7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8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09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0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1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2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3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4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5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6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7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8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19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0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1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2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3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4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5" name="Text Box 22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6" name="Text Box 23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8" name="Text Box 2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29" name="Text Box 2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0" name="Text Box 2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1" name="Text Box 2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2" name="Text Box 2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3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4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5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6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7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8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39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0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1" name="Text Box 14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2" name="Text Box 15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3" name="Text Box 16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4" name="Text Box 17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5" name="Text Box 18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6" name="Text Box 19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7" name="Text Box 20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20</xdr:row>
      <xdr:rowOff>0</xdr:rowOff>
    </xdr:from>
    <xdr:to>
      <xdr:col>1</xdr:col>
      <xdr:colOff>857250</xdr:colOff>
      <xdr:row>21</xdr:row>
      <xdr:rowOff>162671</xdr:rowOff>
    </xdr:to>
    <xdr:sp macro="" textlink="">
      <xdr:nvSpPr>
        <xdr:cNvPr id="3948" name="Text Box 21"/>
        <xdr:cNvSpPr txBox="1">
          <a:spLocks noChangeArrowheads="1"/>
        </xdr:cNvSpPr>
      </xdr:nvSpPr>
      <xdr:spPr bwMode="auto">
        <a:xfrm>
          <a:off x="1171575" y="4133850"/>
          <a:ext cx="7620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152399</xdr:rowOff>
    </xdr:to>
    <xdr:sp macro="" textlink="">
      <xdr:nvSpPr>
        <xdr:cNvPr id="3949" name="TextBox 3"/>
        <xdr:cNvSpPr txBox="1">
          <a:spLocks noChangeArrowheads="1"/>
        </xdr:cNvSpPr>
      </xdr:nvSpPr>
      <xdr:spPr bwMode="auto">
        <a:xfrm>
          <a:off x="2076450" y="15744825"/>
          <a:ext cx="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950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152399</xdr:rowOff>
    </xdr:to>
    <xdr:sp macro="" textlink="">
      <xdr:nvSpPr>
        <xdr:cNvPr id="3951" name="TextBox 3"/>
        <xdr:cNvSpPr txBox="1">
          <a:spLocks noChangeArrowheads="1"/>
        </xdr:cNvSpPr>
      </xdr:nvSpPr>
      <xdr:spPr bwMode="auto">
        <a:xfrm>
          <a:off x="2076450" y="15744825"/>
          <a:ext cx="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952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28574</xdr:rowOff>
    </xdr:to>
    <xdr:sp macro="" textlink="">
      <xdr:nvSpPr>
        <xdr:cNvPr id="3953" name="TextBox 3"/>
        <xdr:cNvSpPr txBox="1">
          <a:spLocks noChangeArrowheads="1"/>
        </xdr:cNvSpPr>
      </xdr:nvSpPr>
      <xdr:spPr bwMode="auto">
        <a:xfrm>
          <a:off x="2076450" y="157448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</xdr:rowOff>
    </xdr:to>
    <xdr:sp macro="" textlink="">
      <xdr:nvSpPr>
        <xdr:cNvPr id="3954" name="TextBox 3"/>
        <xdr:cNvSpPr txBox="1">
          <a:spLocks noChangeArrowheads="1"/>
        </xdr:cNvSpPr>
      </xdr:nvSpPr>
      <xdr:spPr bwMode="auto">
        <a:xfrm>
          <a:off x="2076450" y="15744825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955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98424</xdr:rowOff>
    </xdr:to>
    <xdr:sp macro="" textlink="">
      <xdr:nvSpPr>
        <xdr:cNvPr id="3956" name="TextBox 3"/>
        <xdr:cNvSpPr txBox="1">
          <a:spLocks noChangeArrowheads="1"/>
        </xdr:cNvSpPr>
      </xdr:nvSpPr>
      <xdr:spPr bwMode="auto">
        <a:xfrm>
          <a:off x="2076450" y="157448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158749</xdr:rowOff>
    </xdr:to>
    <xdr:sp macro="" textlink="">
      <xdr:nvSpPr>
        <xdr:cNvPr id="3957" name="TextBox 3"/>
        <xdr:cNvSpPr txBox="1">
          <a:spLocks noChangeArrowheads="1"/>
        </xdr:cNvSpPr>
      </xdr:nvSpPr>
      <xdr:spPr bwMode="auto">
        <a:xfrm>
          <a:off x="2076450" y="157448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85724</xdr:rowOff>
    </xdr:to>
    <xdr:sp macro="" textlink="">
      <xdr:nvSpPr>
        <xdr:cNvPr id="3958" name="TextBox 3"/>
        <xdr:cNvSpPr txBox="1">
          <a:spLocks noChangeArrowheads="1"/>
        </xdr:cNvSpPr>
      </xdr:nvSpPr>
      <xdr:spPr bwMode="auto">
        <a:xfrm>
          <a:off x="2076450" y="15744825"/>
          <a:ext cx="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161924</xdr:rowOff>
    </xdr:to>
    <xdr:sp macro="" textlink="">
      <xdr:nvSpPr>
        <xdr:cNvPr id="3959" name="TextBox 3"/>
        <xdr:cNvSpPr txBox="1">
          <a:spLocks noChangeArrowheads="1"/>
        </xdr:cNvSpPr>
      </xdr:nvSpPr>
      <xdr:spPr bwMode="auto">
        <a:xfrm>
          <a:off x="2076450" y="15744825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76199</xdr:rowOff>
    </xdr:to>
    <xdr:sp macro="" textlink="">
      <xdr:nvSpPr>
        <xdr:cNvPr id="3960" name="TextBox 3"/>
        <xdr:cNvSpPr txBox="1">
          <a:spLocks noChangeArrowheads="1"/>
        </xdr:cNvSpPr>
      </xdr:nvSpPr>
      <xdr:spPr bwMode="auto">
        <a:xfrm>
          <a:off x="2076450" y="15744825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57150</xdr:rowOff>
    </xdr:to>
    <xdr:sp macro="" textlink="">
      <xdr:nvSpPr>
        <xdr:cNvPr id="3961" name="TextBox 3"/>
        <xdr:cNvSpPr txBox="1">
          <a:spLocks noChangeArrowheads="1"/>
        </xdr:cNvSpPr>
      </xdr:nvSpPr>
      <xdr:spPr bwMode="auto">
        <a:xfrm>
          <a:off x="2076450" y="15744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47625</xdr:rowOff>
    </xdr:to>
    <xdr:sp macro="" textlink="">
      <xdr:nvSpPr>
        <xdr:cNvPr id="3962" name="TextBox 3"/>
        <xdr:cNvSpPr txBox="1">
          <a:spLocks noChangeArrowheads="1"/>
        </xdr:cNvSpPr>
      </xdr:nvSpPr>
      <xdr:spPr bwMode="auto">
        <a:xfrm>
          <a:off x="2076450" y="157448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57150</xdr:rowOff>
    </xdr:to>
    <xdr:sp macro="" textlink="">
      <xdr:nvSpPr>
        <xdr:cNvPr id="3963" name="TextBox 3"/>
        <xdr:cNvSpPr txBox="1">
          <a:spLocks noChangeArrowheads="1"/>
        </xdr:cNvSpPr>
      </xdr:nvSpPr>
      <xdr:spPr bwMode="auto">
        <a:xfrm>
          <a:off x="2076450" y="15744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67</xdr:row>
      <xdr:rowOff>91700</xdr:rowOff>
    </xdr:to>
    <xdr:sp macro="" textlink="">
      <xdr:nvSpPr>
        <xdr:cNvPr id="3964" name="TextBox 3"/>
        <xdr:cNvSpPr txBox="1">
          <a:spLocks noChangeArrowheads="1"/>
        </xdr:cNvSpPr>
      </xdr:nvSpPr>
      <xdr:spPr bwMode="auto">
        <a:xfrm>
          <a:off x="2076450" y="15744825"/>
          <a:ext cx="0" cy="44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47625</xdr:rowOff>
    </xdr:to>
    <xdr:sp macro="" textlink="">
      <xdr:nvSpPr>
        <xdr:cNvPr id="3965" name="TextBox 3"/>
        <xdr:cNvSpPr txBox="1">
          <a:spLocks noChangeArrowheads="1"/>
        </xdr:cNvSpPr>
      </xdr:nvSpPr>
      <xdr:spPr bwMode="auto">
        <a:xfrm>
          <a:off x="2076450" y="15744825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161924</xdr:rowOff>
    </xdr:to>
    <xdr:sp macro="" textlink="">
      <xdr:nvSpPr>
        <xdr:cNvPr id="3966" name="TextBox 3"/>
        <xdr:cNvSpPr txBox="1">
          <a:spLocks noChangeArrowheads="1"/>
        </xdr:cNvSpPr>
      </xdr:nvSpPr>
      <xdr:spPr bwMode="auto">
        <a:xfrm>
          <a:off x="2076450" y="15744825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</xdr:rowOff>
    </xdr:to>
    <xdr:sp macro="" textlink="">
      <xdr:nvSpPr>
        <xdr:cNvPr id="3967" name="TextBox 3"/>
        <xdr:cNvSpPr txBox="1">
          <a:spLocks noChangeArrowheads="1"/>
        </xdr:cNvSpPr>
      </xdr:nvSpPr>
      <xdr:spPr bwMode="auto">
        <a:xfrm>
          <a:off x="2076450" y="15744825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65</xdr:row>
      <xdr:rowOff>161924</xdr:rowOff>
    </xdr:to>
    <xdr:sp macro="" textlink="">
      <xdr:nvSpPr>
        <xdr:cNvPr id="3968" name="TextBox 3"/>
        <xdr:cNvSpPr txBox="1">
          <a:spLocks noChangeArrowheads="1"/>
        </xdr:cNvSpPr>
      </xdr:nvSpPr>
      <xdr:spPr bwMode="auto">
        <a:xfrm>
          <a:off x="2076450" y="15744825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</xdr:rowOff>
    </xdr:to>
    <xdr:sp macro="" textlink="">
      <xdr:nvSpPr>
        <xdr:cNvPr id="3969" name="TextBox 3"/>
        <xdr:cNvSpPr txBox="1">
          <a:spLocks noChangeArrowheads="1"/>
        </xdr:cNvSpPr>
      </xdr:nvSpPr>
      <xdr:spPr bwMode="auto">
        <a:xfrm>
          <a:off x="2076450" y="15744825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47624</xdr:rowOff>
    </xdr:to>
    <xdr:sp macro="" textlink="">
      <xdr:nvSpPr>
        <xdr:cNvPr id="3970" name="TextBox 3"/>
        <xdr:cNvSpPr txBox="1">
          <a:spLocks noChangeArrowheads="1"/>
        </xdr:cNvSpPr>
      </xdr:nvSpPr>
      <xdr:spPr bwMode="auto">
        <a:xfrm>
          <a:off x="2076450" y="15744825"/>
          <a:ext cx="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28574</xdr:rowOff>
    </xdr:to>
    <xdr:sp macro="" textlink="">
      <xdr:nvSpPr>
        <xdr:cNvPr id="3971" name="TextBox 3"/>
        <xdr:cNvSpPr txBox="1">
          <a:spLocks noChangeArrowheads="1"/>
        </xdr:cNvSpPr>
      </xdr:nvSpPr>
      <xdr:spPr bwMode="auto">
        <a:xfrm>
          <a:off x="2076450" y="15744825"/>
          <a:ext cx="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</xdr:rowOff>
    </xdr:to>
    <xdr:sp macro="" textlink="">
      <xdr:nvSpPr>
        <xdr:cNvPr id="3972" name="TextBox 3"/>
        <xdr:cNvSpPr txBox="1">
          <a:spLocks noChangeArrowheads="1"/>
        </xdr:cNvSpPr>
      </xdr:nvSpPr>
      <xdr:spPr bwMode="auto">
        <a:xfrm>
          <a:off x="2076450" y="15744825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98424</xdr:rowOff>
    </xdr:to>
    <xdr:sp macro="" textlink="">
      <xdr:nvSpPr>
        <xdr:cNvPr id="3973" name="TextBox 3"/>
        <xdr:cNvSpPr txBox="1">
          <a:spLocks noChangeArrowheads="1"/>
        </xdr:cNvSpPr>
      </xdr:nvSpPr>
      <xdr:spPr bwMode="auto">
        <a:xfrm>
          <a:off x="2076450" y="157448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</xdr:rowOff>
    </xdr:to>
    <xdr:sp macro="" textlink="">
      <xdr:nvSpPr>
        <xdr:cNvPr id="3974" name="TextBox 3"/>
        <xdr:cNvSpPr txBox="1">
          <a:spLocks noChangeArrowheads="1"/>
        </xdr:cNvSpPr>
      </xdr:nvSpPr>
      <xdr:spPr bwMode="auto">
        <a:xfrm>
          <a:off x="2076450" y="15744825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98424</xdr:rowOff>
    </xdr:to>
    <xdr:sp macro="" textlink="">
      <xdr:nvSpPr>
        <xdr:cNvPr id="3975" name="TextBox 3"/>
        <xdr:cNvSpPr txBox="1">
          <a:spLocks noChangeArrowheads="1"/>
        </xdr:cNvSpPr>
      </xdr:nvSpPr>
      <xdr:spPr bwMode="auto">
        <a:xfrm>
          <a:off x="2076450" y="15744825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19049</xdr:rowOff>
    </xdr:to>
    <xdr:sp macro="" textlink="">
      <xdr:nvSpPr>
        <xdr:cNvPr id="3976" name="TextBox 3"/>
        <xdr:cNvSpPr txBox="1">
          <a:spLocks noChangeArrowheads="1"/>
        </xdr:cNvSpPr>
      </xdr:nvSpPr>
      <xdr:spPr bwMode="auto">
        <a:xfrm>
          <a:off x="2076450" y="15744825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95249</xdr:rowOff>
    </xdr:to>
    <xdr:sp macro="" textlink="">
      <xdr:nvSpPr>
        <xdr:cNvPr id="3977" name="TextBox 3"/>
        <xdr:cNvSpPr txBox="1">
          <a:spLocks noChangeArrowheads="1"/>
        </xdr:cNvSpPr>
      </xdr:nvSpPr>
      <xdr:spPr bwMode="auto">
        <a:xfrm>
          <a:off x="2076450" y="15744825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76199</xdr:rowOff>
    </xdr:to>
    <xdr:sp macro="" textlink="">
      <xdr:nvSpPr>
        <xdr:cNvPr id="3978" name="TextBox 3"/>
        <xdr:cNvSpPr txBox="1">
          <a:spLocks noChangeArrowheads="1"/>
        </xdr:cNvSpPr>
      </xdr:nvSpPr>
      <xdr:spPr bwMode="auto">
        <a:xfrm>
          <a:off x="2076450" y="15744825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66674</xdr:rowOff>
    </xdr:to>
    <xdr:sp macro="" textlink="">
      <xdr:nvSpPr>
        <xdr:cNvPr id="3979" name="TextBox 3"/>
        <xdr:cNvSpPr txBox="1">
          <a:spLocks noChangeArrowheads="1"/>
        </xdr:cNvSpPr>
      </xdr:nvSpPr>
      <xdr:spPr bwMode="auto">
        <a:xfrm>
          <a:off x="2076450" y="15744825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0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1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2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3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4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5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6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7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89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1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2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3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4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5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6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7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3999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0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1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2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3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4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5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6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7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8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09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0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1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3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5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6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7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8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19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0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1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3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4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5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6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7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8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29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0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1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2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3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4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5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6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7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8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39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0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1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2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3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4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5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7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8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49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0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1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76199</xdr:rowOff>
    </xdr:to>
    <xdr:sp macro="" textlink="">
      <xdr:nvSpPr>
        <xdr:cNvPr id="4052" name="TextBox 3"/>
        <xdr:cNvSpPr txBox="1">
          <a:spLocks noChangeArrowheads="1"/>
        </xdr:cNvSpPr>
      </xdr:nvSpPr>
      <xdr:spPr bwMode="auto">
        <a:xfrm>
          <a:off x="2076450" y="15744825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66674</xdr:rowOff>
    </xdr:to>
    <xdr:sp macro="" textlink="">
      <xdr:nvSpPr>
        <xdr:cNvPr id="4053" name="TextBox 3"/>
        <xdr:cNvSpPr txBox="1">
          <a:spLocks noChangeArrowheads="1"/>
        </xdr:cNvSpPr>
      </xdr:nvSpPr>
      <xdr:spPr bwMode="auto">
        <a:xfrm>
          <a:off x="2076450" y="15744825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4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5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6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7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8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59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0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1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2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3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4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5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6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7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8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69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0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1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2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3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4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5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6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7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8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79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0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1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2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3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4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5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6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7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89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0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1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2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3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4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5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6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7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8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099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0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1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2" name="Text Box 22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3" name="Text Box 23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4" name="Text Box 2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5" name="Text Box 2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6" name="Text Box 2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7" name="Text Box 2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8" name="Text Box 2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09" name="Text Box 2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8" name="Text Box 14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19" name="Text Box 15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0" name="Text Box 16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1" name="Text Box 17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2" name="Text Box 18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3" name="Text Box 19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4" name="Text Box 20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65</xdr:row>
      <xdr:rowOff>0</xdr:rowOff>
    </xdr:from>
    <xdr:to>
      <xdr:col>1</xdr:col>
      <xdr:colOff>819150</xdr:colOff>
      <xdr:row>65</xdr:row>
      <xdr:rowOff>132602</xdr:rowOff>
    </xdr:to>
    <xdr:sp macro="" textlink="">
      <xdr:nvSpPr>
        <xdr:cNvPr id="4125" name="Text Box 21"/>
        <xdr:cNvSpPr txBox="1">
          <a:spLocks noChangeArrowheads="1"/>
        </xdr:cNvSpPr>
      </xdr:nvSpPr>
      <xdr:spPr bwMode="auto">
        <a:xfrm>
          <a:off x="1133475" y="15744825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76200</xdr:rowOff>
    </xdr:to>
    <xdr:sp macro="" textlink="">
      <xdr:nvSpPr>
        <xdr:cNvPr id="4126" name="TextBox 3"/>
        <xdr:cNvSpPr txBox="1">
          <a:spLocks noChangeArrowheads="1"/>
        </xdr:cNvSpPr>
      </xdr:nvSpPr>
      <xdr:spPr bwMode="auto">
        <a:xfrm>
          <a:off x="2076450" y="15744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66675</xdr:rowOff>
    </xdr:to>
    <xdr:sp macro="" textlink="">
      <xdr:nvSpPr>
        <xdr:cNvPr id="4127" name="TextBox 3"/>
        <xdr:cNvSpPr txBox="1">
          <a:spLocks noChangeArrowheads="1"/>
        </xdr:cNvSpPr>
      </xdr:nvSpPr>
      <xdr:spPr bwMode="auto">
        <a:xfrm>
          <a:off x="2076450" y="157448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76200</xdr:rowOff>
    </xdr:to>
    <xdr:sp macro="" textlink="">
      <xdr:nvSpPr>
        <xdr:cNvPr id="4128" name="TextBox 3"/>
        <xdr:cNvSpPr txBox="1">
          <a:spLocks noChangeArrowheads="1"/>
        </xdr:cNvSpPr>
      </xdr:nvSpPr>
      <xdr:spPr bwMode="auto">
        <a:xfrm>
          <a:off x="2076450" y="15744825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65</xdr:row>
      <xdr:rowOff>0</xdr:rowOff>
    </xdr:from>
    <xdr:to>
      <xdr:col>1</xdr:col>
      <xdr:colOff>1685925</xdr:colOff>
      <xdr:row>66</xdr:row>
      <xdr:rowOff>66675</xdr:rowOff>
    </xdr:to>
    <xdr:sp macro="" textlink="">
      <xdr:nvSpPr>
        <xdr:cNvPr id="4129" name="TextBox 3"/>
        <xdr:cNvSpPr txBox="1">
          <a:spLocks noChangeArrowheads="1"/>
        </xdr:cNvSpPr>
      </xdr:nvSpPr>
      <xdr:spPr bwMode="auto">
        <a:xfrm>
          <a:off x="2076450" y="157448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0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1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2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3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4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5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6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7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3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4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4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5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6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7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8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59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0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1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2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3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4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5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6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7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69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8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79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0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1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2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3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4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5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8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4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5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6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7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8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199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0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1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2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3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4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5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6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7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8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09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1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6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7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8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29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0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1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2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3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4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5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6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7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8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39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1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2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3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4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5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6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7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8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49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0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1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2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3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4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5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6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7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5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6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4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5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6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7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8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79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0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1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3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4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5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6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7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8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89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8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299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0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1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2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3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4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5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0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4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5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6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7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8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19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0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1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2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3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4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5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6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7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8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29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3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6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7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8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49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0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1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2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3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5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6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7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8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59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0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1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2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3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4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5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6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7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8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69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0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1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2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3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4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5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6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7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7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8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4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5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6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7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8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399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0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1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2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3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4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5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6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7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8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09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8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19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0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1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2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3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4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5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7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8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29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0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1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2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3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4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5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6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7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8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39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0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1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2" name="Text Box 22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3" name="Text Box 23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4" name="Text Box 2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5" name="Text Box 2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6" name="Text Box 2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7" name="Text Box 2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8" name="Text Box 2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49" name="Text Box 2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0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1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2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3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4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5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7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8" name="Text Box 14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59" name="Text Box 15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0" name="Text Box 16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1" name="Text Box 17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2" name="Text Box 18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3" name="Text Box 19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4" name="Text Box 20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65</xdr:row>
      <xdr:rowOff>0</xdr:rowOff>
    </xdr:from>
    <xdr:to>
      <xdr:col>1</xdr:col>
      <xdr:colOff>857250</xdr:colOff>
      <xdr:row>66</xdr:row>
      <xdr:rowOff>95249</xdr:rowOff>
    </xdr:to>
    <xdr:sp macro="" textlink="">
      <xdr:nvSpPr>
        <xdr:cNvPr id="4465" name="Text Box 21"/>
        <xdr:cNvSpPr txBox="1">
          <a:spLocks noChangeArrowheads="1"/>
        </xdr:cNvSpPr>
      </xdr:nvSpPr>
      <xdr:spPr bwMode="auto">
        <a:xfrm>
          <a:off x="1171575" y="15744825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66" name="TextBox 3"/>
        <xdr:cNvSpPr txBox="1">
          <a:spLocks noChangeArrowheads="1"/>
        </xdr:cNvSpPr>
      </xdr:nvSpPr>
      <xdr:spPr bwMode="auto">
        <a:xfrm>
          <a:off x="2076450" y="11734800"/>
          <a:ext cx="0" cy="21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67" name="TextBox 3"/>
        <xdr:cNvSpPr txBox="1">
          <a:spLocks noChangeArrowheads="1"/>
        </xdr:cNvSpPr>
      </xdr:nvSpPr>
      <xdr:spPr bwMode="auto">
        <a:xfrm>
          <a:off x="2076450" y="117348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68" name="TextBox 3"/>
        <xdr:cNvSpPr txBox="1">
          <a:spLocks noChangeArrowheads="1"/>
        </xdr:cNvSpPr>
      </xdr:nvSpPr>
      <xdr:spPr bwMode="auto">
        <a:xfrm>
          <a:off x="2076450" y="11734800"/>
          <a:ext cx="0" cy="215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69" name="TextBox 3"/>
        <xdr:cNvSpPr txBox="1">
          <a:spLocks noChangeArrowheads="1"/>
        </xdr:cNvSpPr>
      </xdr:nvSpPr>
      <xdr:spPr bwMode="auto">
        <a:xfrm>
          <a:off x="2076450" y="117348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70" name="TextBox 3"/>
        <xdr:cNvSpPr txBox="1">
          <a:spLocks noChangeArrowheads="1"/>
        </xdr:cNvSpPr>
      </xdr:nvSpPr>
      <xdr:spPr bwMode="auto">
        <a:xfrm>
          <a:off x="2076450" y="1173480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71" name="TextBox 3"/>
        <xdr:cNvSpPr txBox="1">
          <a:spLocks noChangeArrowheads="1"/>
        </xdr:cNvSpPr>
      </xdr:nvSpPr>
      <xdr:spPr bwMode="auto">
        <a:xfrm>
          <a:off x="2076450" y="117348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72" name="TextBox 3"/>
        <xdr:cNvSpPr txBox="1">
          <a:spLocks noChangeArrowheads="1"/>
        </xdr:cNvSpPr>
      </xdr:nvSpPr>
      <xdr:spPr bwMode="auto">
        <a:xfrm>
          <a:off x="2076450" y="117348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149223</xdr:rowOff>
    </xdr:to>
    <xdr:sp macro="" textlink="">
      <xdr:nvSpPr>
        <xdr:cNvPr id="4473" name="TextBox 3"/>
        <xdr:cNvSpPr txBox="1">
          <a:spLocks noChangeArrowheads="1"/>
        </xdr:cNvSpPr>
      </xdr:nvSpPr>
      <xdr:spPr bwMode="auto">
        <a:xfrm>
          <a:off x="2076450" y="11734800"/>
          <a:ext cx="0" cy="549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74" name="TextBox 3"/>
        <xdr:cNvSpPr txBox="1">
          <a:spLocks noChangeArrowheads="1"/>
        </xdr:cNvSpPr>
      </xdr:nvSpPr>
      <xdr:spPr bwMode="auto">
        <a:xfrm>
          <a:off x="2076450" y="11734800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6348</xdr:rowOff>
    </xdr:to>
    <xdr:sp macro="" textlink="">
      <xdr:nvSpPr>
        <xdr:cNvPr id="4475" name="TextBox 3"/>
        <xdr:cNvSpPr txBox="1">
          <a:spLocks noChangeArrowheads="1"/>
        </xdr:cNvSpPr>
      </xdr:nvSpPr>
      <xdr:spPr bwMode="auto">
        <a:xfrm>
          <a:off x="2076450" y="1173480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76" name="TextBox 3"/>
        <xdr:cNvSpPr txBox="1">
          <a:spLocks noChangeArrowheads="1"/>
        </xdr:cNvSpPr>
      </xdr:nvSpPr>
      <xdr:spPr bwMode="auto">
        <a:xfrm>
          <a:off x="2076450" y="1173480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206373</xdr:rowOff>
    </xdr:to>
    <xdr:sp macro="" textlink="">
      <xdr:nvSpPr>
        <xdr:cNvPr id="4477" name="TextBox 3"/>
        <xdr:cNvSpPr txBox="1">
          <a:spLocks noChangeArrowheads="1"/>
        </xdr:cNvSpPr>
      </xdr:nvSpPr>
      <xdr:spPr bwMode="auto">
        <a:xfrm>
          <a:off x="2076450" y="117348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161925</xdr:rowOff>
    </xdr:to>
    <xdr:sp macro="" textlink="">
      <xdr:nvSpPr>
        <xdr:cNvPr id="4478" name="TextBox 3"/>
        <xdr:cNvSpPr txBox="1">
          <a:spLocks noChangeArrowheads="1"/>
        </xdr:cNvSpPr>
      </xdr:nvSpPr>
      <xdr:spPr bwMode="auto">
        <a:xfrm>
          <a:off x="2076450" y="1173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158750</xdr:rowOff>
    </xdr:to>
    <xdr:sp macro="" textlink="">
      <xdr:nvSpPr>
        <xdr:cNvPr id="4479" name="TextBox 3"/>
        <xdr:cNvSpPr txBox="1">
          <a:spLocks noChangeArrowheads="1"/>
        </xdr:cNvSpPr>
      </xdr:nvSpPr>
      <xdr:spPr bwMode="auto">
        <a:xfrm>
          <a:off x="2076450" y="11734800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161925</xdr:rowOff>
    </xdr:to>
    <xdr:sp macro="" textlink="">
      <xdr:nvSpPr>
        <xdr:cNvPr id="4480" name="TextBox 3"/>
        <xdr:cNvSpPr txBox="1">
          <a:spLocks noChangeArrowheads="1"/>
        </xdr:cNvSpPr>
      </xdr:nvSpPr>
      <xdr:spPr bwMode="auto">
        <a:xfrm>
          <a:off x="2076450" y="1173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19048</xdr:rowOff>
    </xdr:to>
    <xdr:sp macro="" textlink="">
      <xdr:nvSpPr>
        <xdr:cNvPr id="4481" name="TextBox 3"/>
        <xdr:cNvSpPr txBox="1">
          <a:spLocks noChangeArrowheads="1"/>
        </xdr:cNvSpPr>
      </xdr:nvSpPr>
      <xdr:spPr bwMode="auto">
        <a:xfrm>
          <a:off x="2076450" y="11734800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158750</xdr:rowOff>
    </xdr:to>
    <xdr:sp macro="" textlink="">
      <xdr:nvSpPr>
        <xdr:cNvPr id="4482" name="TextBox 3"/>
        <xdr:cNvSpPr txBox="1">
          <a:spLocks noChangeArrowheads="1"/>
        </xdr:cNvSpPr>
      </xdr:nvSpPr>
      <xdr:spPr bwMode="auto">
        <a:xfrm>
          <a:off x="2076450" y="11734800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3" name="TextBox 3"/>
        <xdr:cNvSpPr txBox="1">
          <a:spLocks noChangeArrowheads="1"/>
        </xdr:cNvSpPr>
      </xdr:nvSpPr>
      <xdr:spPr bwMode="auto">
        <a:xfrm>
          <a:off x="2076450" y="1173480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4" name="TextBox 3"/>
        <xdr:cNvSpPr txBox="1">
          <a:spLocks noChangeArrowheads="1"/>
        </xdr:cNvSpPr>
      </xdr:nvSpPr>
      <xdr:spPr bwMode="auto">
        <a:xfrm>
          <a:off x="2076450" y="117348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5" name="TextBox 3"/>
        <xdr:cNvSpPr txBox="1">
          <a:spLocks noChangeArrowheads="1"/>
        </xdr:cNvSpPr>
      </xdr:nvSpPr>
      <xdr:spPr bwMode="auto">
        <a:xfrm>
          <a:off x="2076450" y="11734800"/>
          <a:ext cx="0" cy="234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6" name="TextBox 3"/>
        <xdr:cNvSpPr txBox="1">
          <a:spLocks noChangeArrowheads="1"/>
        </xdr:cNvSpPr>
      </xdr:nvSpPr>
      <xdr:spPr bwMode="auto">
        <a:xfrm>
          <a:off x="2076450" y="117348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177798</xdr:rowOff>
    </xdr:to>
    <xdr:sp macro="" textlink="">
      <xdr:nvSpPr>
        <xdr:cNvPr id="4487" name="TextBox 3"/>
        <xdr:cNvSpPr txBox="1">
          <a:spLocks noChangeArrowheads="1"/>
        </xdr:cNvSpPr>
      </xdr:nvSpPr>
      <xdr:spPr bwMode="auto">
        <a:xfrm>
          <a:off x="2076450" y="11734800"/>
          <a:ext cx="0" cy="282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8" name="TextBox 3"/>
        <xdr:cNvSpPr txBox="1">
          <a:spLocks noChangeArrowheads="1"/>
        </xdr:cNvSpPr>
      </xdr:nvSpPr>
      <xdr:spPr bwMode="auto">
        <a:xfrm>
          <a:off x="2076450" y="11734800"/>
          <a:ext cx="0" cy="26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89" name="TextBox 3"/>
        <xdr:cNvSpPr txBox="1">
          <a:spLocks noChangeArrowheads="1"/>
        </xdr:cNvSpPr>
      </xdr:nvSpPr>
      <xdr:spPr bwMode="auto">
        <a:xfrm>
          <a:off x="2076450" y="117348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155573</xdr:rowOff>
    </xdr:to>
    <xdr:sp macro="" textlink="">
      <xdr:nvSpPr>
        <xdr:cNvPr id="4490" name="TextBox 3"/>
        <xdr:cNvSpPr txBox="1">
          <a:spLocks noChangeArrowheads="1"/>
        </xdr:cNvSpPr>
      </xdr:nvSpPr>
      <xdr:spPr bwMode="auto">
        <a:xfrm>
          <a:off x="2076450" y="11734800"/>
          <a:ext cx="0" cy="555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91" name="TextBox 3"/>
        <xdr:cNvSpPr txBox="1">
          <a:spLocks noChangeArrowheads="1"/>
        </xdr:cNvSpPr>
      </xdr:nvSpPr>
      <xdr:spPr bwMode="auto">
        <a:xfrm>
          <a:off x="2076450" y="11734800"/>
          <a:ext cx="0" cy="24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149223</xdr:rowOff>
    </xdr:to>
    <xdr:sp macro="" textlink="">
      <xdr:nvSpPr>
        <xdr:cNvPr id="4492" name="TextBox 3"/>
        <xdr:cNvSpPr txBox="1">
          <a:spLocks noChangeArrowheads="1"/>
        </xdr:cNvSpPr>
      </xdr:nvSpPr>
      <xdr:spPr bwMode="auto">
        <a:xfrm>
          <a:off x="2076450" y="11734800"/>
          <a:ext cx="0" cy="549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158749</xdr:rowOff>
    </xdr:to>
    <xdr:sp macro="" textlink="">
      <xdr:nvSpPr>
        <xdr:cNvPr id="4493" name="TextBox 3"/>
        <xdr:cNvSpPr txBox="1">
          <a:spLocks noChangeArrowheads="1"/>
        </xdr:cNvSpPr>
      </xdr:nvSpPr>
      <xdr:spPr bwMode="auto">
        <a:xfrm>
          <a:off x="2076450" y="11734800"/>
          <a:ext cx="0" cy="253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47</xdr:row>
      <xdr:rowOff>15873</xdr:rowOff>
    </xdr:to>
    <xdr:sp macro="" textlink="">
      <xdr:nvSpPr>
        <xdr:cNvPr id="4494" name="TextBox 3"/>
        <xdr:cNvSpPr txBox="1">
          <a:spLocks noChangeArrowheads="1"/>
        </xdr:cNvSpPr>
      </xdr:nvSpPr>
      <xdr:spPr bwMode="auto">
        <a:xfrm>
          <a:off x="2076450" y="11734800"/>
          <a:ext cx="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206373</xdr:rowOff>
    </xdr:to>
    <xdr:sp macro="" textlink="">
      <xdr:nvSpPr>
        <xdr:cNvPr id="4495" name="TextBox 3"/>
        <xdr:cNvSpPr txBox="1">
          <a:spLocks noChangeArrowheads="1"/>
        </xdr:cNvSpPr>
      </xdr:nvSpPr>
      <xdr:spPr bwMode="auto">
        <a:xfrm>
          <a:off x="2076450" y="117348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196848</xdr:rowOff>
    </xdr:to>
    <xdr:sp macro="" textlink="">
      <xdr:nvSpPr>
        <xdr:cNvPr id="4496" name="TextBox 3"/>
        <xdr:cNvSpPr txBox="1">
          <a:spLocks noChangeArrowheads="1"/>
        </xdr:cNvSpPr>
      </xdr:nvSpPr>
      <xdr:spPr bwMode="auto">
        <a:xfrm>
          <a:off x="2076450" y="11734800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497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498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499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0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1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2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3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4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5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6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7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8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09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0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2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3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4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5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6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7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8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19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0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1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2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3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4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5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6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7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8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29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0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1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2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3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4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5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6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7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8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39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0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1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2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3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4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5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6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7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8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0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1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2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4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5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6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7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8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59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0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2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3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4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5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6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7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68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206373</xdr:rowOff>
    </xdr:to>
    <xdr:sp macro="" textlink="">
      <xdr:nvSpPr>
        <xdr:cNvPr id="4569" name="TextBox 3"/>
        <xdr:cNvSpPr txBox="1">
          <a:spLocks noChangeArrowheads="1"/>
        </xdr:cNvSpPr>
      </xdr:nvSpPr>
      <xdr:spPr bwMode="auto">
        <a:xfrm>
          <a:off x="2076450" y="11734800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196848</xdr:rowOff>
    </xdr:to>
    <xdr:sp macro="" textlink="">
      <xdr:nvSpPr>
        <xdr:cNvPr id="4570" name="TextBox 3"/>
        <xdr:cNvSpPr txBox="1">
          <a:spLocks noChangeArrowheads="1"/>
        </xdr:cNvSpPr>
      </xdr:nvSpPr>
      <xdr:spPr bwMode="auto">
        <a:xfrm>
          <a:off x="2076450" y="11734800"/>
          <a:ext cx="0" cy="301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1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2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3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4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5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6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8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79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0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2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3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4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5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6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7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8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0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1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2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3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4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5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6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7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8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599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0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1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2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3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4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5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6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7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8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09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0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1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2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3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4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5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6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7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8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0" name="Text Box 23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1" name="Text Box 2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2" name="Text Box 2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3" name="Text Box 2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4" name="Text Box 2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5" name="Text Box 2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6" name="Text Box 2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7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8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0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1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2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3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4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5" name="Text Box 14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6" name="Text Box 15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7" name="Text Box 16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8" name="Text Box 17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39" name="Text Box 18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40" name="Text Box 19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41" name="Text Box 20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46</xdr:row>
      <xdr:rowOff>0</xdr:rowOff>
    </xdr:from>
    <xdr:to>
      <xdr:col>1</xdr:col>
      <xdr:colOff>819150</xdr:colOff>
      <xdr:row>46</xdr:row>
      <xdr:rowOff>164352</xdr:rowOff>
    </xdr:to>
    <xdr:sp macro="" textlink="">
      <xdr:nvSpPr>
        <xdr:cNvPr id="4642" name="Text Box 21"/>
        <xdr:cNvSpPr txBox="1">
          <a:spLocks noChangeArrowheads="1"/>
        </xdr:cNvSpPr>
      </xdr:nvSpPr>
      <xdr:spPr bwMode="auto">
        <a:xfrm>
          <a:off x="1133475" y="11734800"/>
          <a:ext cx="76200" cy="202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161925</xdr:rowOff>
    </xdr:to>
    <xdr:sp macro="" textlink="">
      <xdr:nvSpPr>
        <xdr:cNvPr id="4643" name="TextBox 3"/>
        <xdr:cNvSpPr txBox="1">
          <a:spLocks noChangeArrowheads="1"/>
        </xdr:cNvSpPr>
      </xdr:nvSpPr>
      <xdr:spPr bwMode="auto">
        <a:xfrm>
          <a:off x="2076450" y="1173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158750</xdr:rowOff>
    </xdr:to>
    <xdr:sp macro="" textlink="">
      <xdr:nvSpPr>
        <xdr:cNvPr id="4644" name="TextBox 3"/>
        <xdr:cNvSpPr txBox="1">
          <a:spLocks noChangeArrowheads="1"/>
        </xdr:cNvSpPr>
      </xdr:nvSpPr>
      <xdr:spPr bwMode="auto">
        <a:xfrm>
          <a:off x="2076450" y="11734800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161925</xdr:rowOff>
    </xdr:to>
    <xdr:sp macro="" textlink="">
      <xdr:nvSpPr>
        <xdr:cNvPr id="4645" name="TextBox 3"/>
        <xdr:cNvSpPr txBox="1">
          <a:spLocks noChangeArrowheads="1"/>
        </xdr:cNvSpPr>
      </xdr:nvSpPr>
      <xdr:spPr bwMode="auto">
        <a:xfrm>
          <a:off x="2076450" y="11734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46</xdr:row>
      <xdr:rowOff>0</xdr:rowOff>
    </xdr:from>
    <xdr:to>
      <xdr:col>1</xdr:col>
      <xdr:colOff>1685925</xdr:colOff>
      <xdr:row>46</xdr:row>
      <xdr:rowOff>158750</xdr:rowOff>
    </xdr:to>
    <xdr:sp macro="" textlink="">
      <xdr:nvSpPr>
        <xdr:cNvPr id="4646" name="TextBox 3"/>
        <xdr:cNvSpPr txBox="1">
          <a:spLocks noChangeArrowheads="1"/>
        </xdr:cNvSpPr>
      </xdr:nvSpPr>
      <xdr:spPr bwMode="auto">
        <a:xfrm>
          <a:off x="2076450" y="11734800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47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48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49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0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1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2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3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4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6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1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2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3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4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6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7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8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79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0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1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2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3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4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5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6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5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6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7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8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699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0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1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2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0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1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2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3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4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5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6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8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19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0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1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2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3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4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5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6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2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1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2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3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4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5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6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7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8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0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2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3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4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5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6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7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8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69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0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1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2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3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4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1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2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3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4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5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6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7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8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799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0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1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2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3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4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5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6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5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6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7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8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0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1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2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2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2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4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5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6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8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0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1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2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3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5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6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4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1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2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3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4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5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6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7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8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0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2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3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4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5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6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7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8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89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0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2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3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4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0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1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2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3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4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5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6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7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8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19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0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1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2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3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4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6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2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5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6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7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8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39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0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1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2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3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4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5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6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7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8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49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0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1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2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3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4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5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6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7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8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59" name="Text Box 22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0" name="Text Box 23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1" name="Text Box 2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2" name="Text Box 2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4" name="Text Box 2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5" name="Text Box 2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6" name="Text Box 2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7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8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69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0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1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2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3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4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46</xdr:row>
      <xdr:rowOff>0</xdr:rowOff>
    </xdr:from>
    <xdr:to>
      <xdr:col>1</xdr:col>
      <xdr:colOff>857250</xdr:colOff>
      <xdr:row>47</xdr:row>
      <xdr:rowOff>15873</xdr:rowOff>
    </xdr:to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1171575" y="11734800"/>
          <a:ext cx="76200" cy="33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3174</xdr:rowOff>
    </xdr:to>
    <xdr:sp macro="" textlink="">
      <xdr:nvSpPr>
        <xdr:cNvPr id="4983" name="TextBox 3"/>
        <xdr:cNvSpPr txBox="1">
          <a:spLocks noChangeArrowheads="1"/>
        </xdr:cNvSpPr>
      </xdr:nvSpPr>
      <xdr:spPr bwMode="auto">
        <a:xfrm>
          <a:off x="2076450" y="147542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4984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3174</xdr:rowOff>
    </xdr:to>
    <xdr:sp macro="" textlink="">
      <xdr:nvSpPr>
        <xdr:cNvPr id="4985" name="TextBox 3"/>
        <xdr:cNvSpPr txBox="1">
          <a:spLocks noChangeArrowheads="1"/>
        </xdr:cNvSpPr>
      </xdr:nvSpPr>
      <xdr:spPr bwMode="auto">
        <a:xfrm>
          <a:off x="2076450" y="147542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4986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47624</xdr:rowOff>
    </xdr:to>
    <xdr:sp macro="" textlink="">
      <xdr:nvSpPr>
        <xdr:cNvPr id="4987" name="TextBox 3"/>
        <xdr:cNvSpPr txBox="1">
          <a:spLocks noChangeArrowheads="1"/>
        </xdr:cNvSpPr>
      </xdr:nvSpPr>
      <xdr:spPr bwMode="auto">
        <a:xfrm>
          <a:off x="2076450" y="1475422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4988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4989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123824</xdr:rowOff>
    </xdr:to>
    <xdr:sp macro="" textlink="">
      <xdr:nvSpPr>
        <xdr:cNvPr id="4990" name="TextBox 3"/>
        <xdr:cNvSpPr txBox="1">
          <a:spLocks noChangeArrowheads="1"/>
        </xdr:cNvSpPr>
      </xdr:nvSpPr>
      <xdr:spPr bwMode="auto">
        <a:xfrm>
          <a:off x="2076450" y="1475422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4991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104774</xdr:rowOff>
    </xdr:to>
    <xdr:sp macro="" textlink="">
      <xdr:nvSpPr>
        <xdr:cNvPr id="4992" name="TextBox 3"/>
        <xdr:cNvSpPr txBox="1">
          <a:spLocks noChangeArrowheads="1"/>
        </xdr:cNvSpPr>
      </xdr:nvSpPr>
      <xdr:spPr bwMode="auto">
        <a:xfrm>
          <a:off x="2076450" y="1475422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4993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4994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76200</xdr:rowOff>
    </xdr:to>
    <xdr:sp macro="" textlink="">
      <xdr:nvSpPr>
        <xdr:cNvPr id="4995" name="TextBox 3"/>
        <xdr:cNvSpPr txBox="1">
          <a:spLocks noChangeArrowheads="1"/>
        </xdr:cNvSpPr>
      </xdr:nvSpPr>
      <xdr:spPr bwMode="auto">
        <a:xfrm>
          <a:off x="2076450" y="147542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66675</xdr:rowOff>
    </xdr:to>
    <xdr:sp macro="" textlink="">
      <xdr:nvSpPr>
        <xdr:cNvPr id="4996" name="TextBox 3"/>
        <xdr:cNvSpPr txBox="1">
          <a:spLocks noChangeArrowheads="1"/>
        </xdr:cNvSpPr>
      </xdr:nvSpPr>
      <xdr:spPr bwMode="auto">
        <a:xfrm>
          <a:off x="2076450" y="1475422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76200</xdr:rowOff>
    </xdr:to>
    <xdr:sp macro="" textlink="">
      <xdr:nvSpPr>
        <xdr:cNvPr id="4997" name="TextBox 3"/>
        <xdr:cNvSpPr txBox="1">
          <a:spLocks noChangeArrowheads="1"/>
        </xdr:cNvSpPr>
      </xdr:nvSpPr>
      <xdr:spPr bwMode="auto">
        <a:xfrm>
          <a:off x="2076450" y="147542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64</xdr:row>
      <xdr:rowOff>64993</xdr:rowOff>
    </xdr:to>
    <xdr:sp macro="" textlink="">
      <xdr:nvSpPr>
        <xdr:cNvPr id="4998" name="TextBox 3"/>
        <xdr:cNvSpPr txBox="1">
          <a:spLocks noChangeArrowheads="1"/>
        </xdr:cNvSpPr>
      </xdr:nvSpPr>
      <xdr:spPr bwMode="auto">
        <a:xfrm>
          <a:off x="2076450" y="14754225"/>
          <a:ext cx="0" cy="87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66675</xdr:rowOff>
    </xdr:to>
    <xdr:sp macro="" textlink="">
      <xdr:nvSpPr>
        <xdr:cNvPr id="4999" name="TextBox 3"/>
        <xdr:cNvSpPr txBox="1">
          <a:spLocks noChangeArrowheads="1"/>
        </xdr:cNvSpPr>
      </xdr:nvSpPr>
      <xdr:spPr bwMode="auto">
        <a:xfrm>
          <a:off x="2076450" y="1475422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5000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001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5002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003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66674</xdr:rowOff>
    </xdr:to>
    <xdr:sp macro="" textlink="">
      <xdr:nvSpPr>
        <xdr:cNvPr id="5004" name="TextBox 3"/>
        <xdr:cNvSpPr txBox="1">
          <a:spLocks noChangeArrowheads="1"/>
        </xdr:cNvSpPr>
      </xdr:nvSpPr>
      <xdr:spPr bwMode="auto">
        <a:xfrm>
          <a:off x="2076450" y="1475422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47624</xdr:rowOff>
    </xdr:to>
    <xdr:sp macro="" textlink="">
      <xdr:nvSpPr>
        <xdr:cNvPr id="5005" name="TextBox 3"/>
        <xdr:cNvSpPr txBox="1">
          <a:spLocks noChangeArrowheads="1"/>
        </xdr:cNvSpPr>
      </xdr:nvSpPr>
      <xdr:spPr bwMode="auto">
        <a:xfrm>
          <a:off x="2076450" y="1475422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006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142874</xdr:rowOff>
    </xdr:to>
    <xdr:sp macro="" textlink="">
      <xdr:nvSpPr>
        <xdr:cNvPr id="5007" name="TextBox 3"/>
        <xdr:cNvSpPr txBox="1">
          <a:spLocks noChangeArrowheads="1"/>
        </xdr:cNvSpPr>
      </xdr:nvSpPr>
      <xdr:spPr bwMode="auto">
        <a:xfrm>
          <a:off x="2076450" y="1475422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008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123824</xdr:rowOff>
    </xdr:to>
    <xdr:sp macro="" textlink="">
      <xdr:nvSpPr>
        <xdr:cNvPr id="5009" name="TextBox 3"/>
        <xdr:cNvSpPr txBox="1">
          <a:spLocks noChangeArrowheads="1"/>
        </xdr:cNvSpPr>
      </xdr:nvSpPr>
      <xdr:spPr bwMode="auto">
        <a:xfrm>
          <a:off x="2076450" y="1475422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41909</xdr:rowOff>
    </xdr:to>
    <xdr:sp macro="" textlink="">
      <xdr:nvSpPr>
        <xdr:cNvPr id="5010" name="TextBox 3"/>
        <xdr:cNvSpPr txBox="1">
          <a:spLocks noChangeArrowheads="1"/>
        </xdr:cNvSpPr>
      </xdr:nvSpPr>
      <xdr:spPr bwMode="auto">
        <a:xfrm>
          <a:off x="2076450" y="14754225"/>
          <a:ext cx="0" cy="34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114299</xdr:rowOff>
    </xdr:to>
    <xdr:sp macro="" textlink="">
      <xdr:nvSpPr>
        <xdr:cNvPr id="5011" name="TextBox 3"/>
        <xdr:cNvSpPr txBox="1">
          <a:spLocks noChangeArrowheads="1"/>
        </xdr:cNvSpPr>
      </xdr:nvSpPr>
      <xdr:spPr bwMode="auto">
        <a:xfrm>
          <a:off x="2076450" y="1475422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5012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85724</xdr:rowOff>
    </xdr:to>
    <xdr:sp macro="" textlink="">
      <xdr:nvSpPr>
        <xdr:cNvPr id="5013" name="TextBox 3"/>
        <xdr:cNvSpPr txBox="1">
          <a:spLocks noChangeArrowheads="1"/>
        </xdr:cNvSpPr>
      </xdr:nvSpPr>
      <xdr:spPr bwMode="auto">
        <a:xfrm>
          <a:off x="2076450" y="1475422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4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5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6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7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8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19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0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1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2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3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5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6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7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8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29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8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39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0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1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2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3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4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5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6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7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49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0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1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2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3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5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2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3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4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5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6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7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8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69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8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79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0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1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2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3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4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5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5086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85724</xdr:rowOff>
    </xdr:to>
    <xdr:sp macro="" textlink="">
      <xdr:nvSpPr>
        <xdr:cNvPr id="5087" name="TextBox 3"/>
        <xdr:cNvSpPr txBox="1">
          <a:spLocks noChangeArrowheads="1"/>
        </xdr:cNvSpPr>
      </xdr:nvSpPr>
      <xdr:spPr bwMode="auto">
        <a:xfrm>
          <a:off x="2076450" y="1475422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8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89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0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1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2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3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4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5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6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7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8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099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0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1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2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3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0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2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3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4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5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6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7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8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19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29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0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1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2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3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4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5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6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7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8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39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0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1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2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3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4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2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3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4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5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6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7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8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159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95250</xdr:rowOff>
    </xdr:to>
    <xdr:sp macro="" textlink="">
      <xdr:nvSpPr>
        <xdr:cNvPr id="5160" name="TextBox 3"/>
        <xdr:cNvSpPr txBox="1">
          <a:spLocks noChangeArrowheads="1"/>
        </xdr:cNvSpPr>
      </xdr:nvSpPr>
      <xdr:spPr bwMode="auto">
        <a:xfrm>
          <a:off x="2076450" y="14754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85725</xdr:rowOff>
    </xdr:to>
    <xdr:sp macro="" textlink="">
      <xdr:nvSpPr>
        <xdr:cNvPr id="5161" name="TextBox 3"/>
        <xdr:cNvSpPr txBox="1">
          <a:spLocks noChangeArrowheads="1"/>
        </xdr:cNvSpPr>
      </xdr:nvSpPr>
      <xdr:spPr bwMode="auto">
        <a:xfrm>
          <a:off x="2076450" y="14754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95250</xdr:rowOff>
    </xdr:to>
    <xdr:sp macro="" textlink="">
      <xdr:nvSpPr>
        <xdr:cNvPr id="5162" name="TextBox 3"/>
        <xdr:cNvSpPr txBox="1">
          <a:spLocks noChangeArrowheads="1"/>
        </xdr:cNvSpPr>
      </xdr:nvSpPr>
      <xdr:spPr bwMode="auto">
        <a:xfrm>
          <a:off x="2076450" y="147542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85725</xdr:rowOff>
    </xdr:to>
    <xdr:sp macro="" textlink="">
      <xdr:nvSpPr>
        <xdr:cNvPr id="5163" name="TextBox 3"/>
        <xdr:cNvSpPr txBox="1">
          <a:spLocks noChangeArrowheads="1"/>
        </xdr:cNvSpPr>
      </xdr:nvSpPr>
      <xdr:spPr bwMode="auto">
        <a:xfrm>
          <a:off x="2076450" y="14754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6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7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8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19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0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1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2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6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7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8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39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0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1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2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3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4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5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0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1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2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3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4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5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6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7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6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7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8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29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0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1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2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3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4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6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7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8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59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0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1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2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3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6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7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0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1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2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3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4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5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6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7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8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39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0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1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2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3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4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5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6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6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7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8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79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0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1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2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3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8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49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82550</xdr:rowOff>
    </xdr:to>
    <xdr:sp macro="" textlink="">
      <xdr:nvSpPr>
        <xdr:cNvPr id="5500" name="TextBox 3"/>
        <xdr:cNvSpPr txBox="1">
          <a:spLocks noChangeArrowheads="1"/>
        </xdr:cNvSpPr>
      </xdr:nvSpPr>
      <xdr:spPr bwMode="auto">
        <a:xfrm>
          <a:off x="2076450" y="14430375"/>
          <a:ext cx="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73025</xdr:rowOff>
    </xdr:to>
    <xdr:sp macro="" textlink="">
      <xdr:nvSpPr>
        <xdr:cNvPr id="5501" name="TextBox 3"/>
        <xdr:cNvSpPr txBox="1">
          <a:spLocks noChangeArrowheads="1"/>
        </xdr:cNvSpPr>
      </xdr:nvSpPr>
      <xdr:spPr bwMode="auto">
        <a:xfrm>
          <a:off x="2076450" y="14430375"/>
          <a:ext cx="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82550</xdr:rowOff>
    </xdr:to>
    <xdr:sp macro="" textlink="">
      <xdr:nvSpPr>
        <xdr:cNvPr id="5502" name="TextBox 3"/>
        <xdr:cNvSpPr txBox="1">
          <a:spLocks noChangeArrowheads="1"/>
        </xdr:cNvSpPr>
      </xdr:nvSpPr>
      <xdr:spPr bwMode="auto">
        <a:xfrm>
          <a:off x="2076450" y="14430375"/>
          <a:ext cx="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73025</xdr:rowOff>
    </xdr:to>
    <xdr:sp macro="" textlink="">
      <xdr:nvSpPr>
        <xdr:cNvPr id="5503" name="TextBox 3"/>
        <xdr:cNvSpPr txBox="1">
          <a:spLocks noChangeArrowheads="1"/>
        </xdr:cNvSpPr>
      </xdr:nvSpPr>
      <xdr:spPr bwMode="auto">
        <a:xfrm>
          <a:off x="2076450" y="14430375"/>
          <a:ext cx="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101600</xdr:rowOff>
    </xdr:to>
    <xdr:sp macro="" textlink="">
      <xdr:nvSpPr>
        <xdr:cNvPr id="5504" name="TextBox 3"/>
        <xdr:cNvSpPr txBox="1">
          <a:spLocks noChangeArrowheads="1"/>
        </xdr:cNvSpPr>
      </xdr:nvSpPr>
      <xdr:spPr bwMode="auto">
        <a:xfrm>
          <a:off x="2076450" y="14430375"/>
          <a:ext cx="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92075</xdr:rowOff>
    </xdr:to>
    <xdr:sp macro="" textlink="">
      <xdr:nvSpPr>
        <xdr:cNvPr id="5505" name="TextBox 3"/>
        <xdr:cNvSpPr txBox="1">
          <a:spLocks noChangeArrowheads="1"/>
        </xdr:cNvSpPr>
      </xdr:nvSpPr>
      <xdr:spPr bwMode="auto">
        <a:xfrm>
          <a:off x="2076450" y="14430375"/>
          <a:ext cx="0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101600</xdr:rowOff>
    </xdr:to>
    <xdr:sp macro="" textlink="">
      <xdr:nvSpPr>
        <xdr:cNvPr id="5506" name="TextBox 3"/>
        <xdr:cNvSpPr txBox="1">
          <a:spLocks noChangeArrowheads="1"/>
        </xdr:cNvSpPr>
      </xdr:nvSpPr>
      <xdr:spPr bwMode="auto">
        <a:xfrm>
          <a:off x="2076450" y="14430375"/>
          <a:ext cx="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92075</xdr:rowOff>
    </xdr:to>
    <xdr:sp macro="" textlink="">
      <xdr:nvSpPr>
        <xdr:cNvPr id="5507" name="TextBox 3"/>
        <xdr:cNvSpPr txBox="1">
          <a:spLocks noChangeArrowheads="1"/>
        </xdr:cNvSpPr>
      </xdr:nvSpPr>
      <xdr:spPr bwMode="auto">
        <a:xfrm>
          <a:off x="2076450" y="14430375"/>
          <a:ext cx="0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3174</xdr:rowOff>
    </xdr:to>
    <xdr:sp macro="" textlink="">
      <xdr:nvSpPr>
        <xdr:cNvPr id="5508" name="TextBox 3"/>
        <xdr:cNvSpPr txBox="1">
          <a:spLocks noChangeArrowheads="1"/>
        </xdr:cNvSpPr>
      </xdr:nvSpPr>
      <xdr:spPr bwMode="auto">
        <a:xfrm>
          <a:off x="2076450" y="147542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5509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3174</xdr:rowOff>
    </xdr:to>
    <xdr:sp macro="" textlink="">
      <xdr:nvSpPr>
        <xdr:cNvPr id="5510" name="TextBox 3"/>
        <xdr:cNvSpPr txBox="1">
          <a:spLocks noChangeArrowheads="1"/>
        </xdr:cNvSpPr>
      </xdr:nvSpPr>
      <xdr:spPr bwMode="auto">
        <a:xfrm>
          <a:off x="2076450" y="147542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5511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47624</xdr:rowOff>
    </xdr:to>
    <xdr:sp macro="" textlink="">
      <xdr:nvSpPr>
        <xdr:cNvPr id="5512" name="TextBox 3"/>
        <xdr:cNvSpPr txBox="1">
          <a:spLocks noChangeArrowheads="1"/>
        </xdr:cNvSpPr>
      </xdr:nvSpPr>
      <xdr:spPr bwMode="auto">
        <a:xfrm>
          <a:off x="2076450" y="1475422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513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5514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123824</xdr:rowOff>
    </xdr:to>
    <xdr:sp macro="" textlink="">
      <xdr:nvSpPr>
        <xdr:cNvPr id="5515" name="TextBox 3"/>
        <xdr:cNvSpPr txBox="1">
          <a:spLocks noChangeArrowheads="1"/>
        </xdr:cNvSpPr>
      </xdr:nvSpPr>
      <xdr:spPr bwMode="auto">
        <a:xfrm>
          <a:off x="2076450" y="1475422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142874</xdr:rowOff>
    </xdr:to>
    <xdr:sp macro="" textlink="">
      <xdr:nvSpPr>
        <xdr:cNvPr id="5516" name="TextBox 3"/>
        <xdr:cNvSpPr txBox="1">
          <a:spLocks noChangeArrowheads="1"/>
        </xdr:cNvSpPr>
      </xdr:nvSpPr>
      <xdr:spPr bwMode="auto">
        <a:xfrm>
          <a:off x="2076450" y="1475422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104774</xdr:rowOff>
    </xdr:to>
    <xdr:sp macro="" textlink="">
      <xdr:nvSpPr>
        <xdr:cNvPr id="5517" name="TextBox 3"/>
        <xdr:cNvSpPr txBox="1">
          <a:spLocks noChangeArrowheads="1"/>
        </xdr:cNvSpPr>
      </xdr:nvSpPr>
      <xdr:spPr bwMode="auto">
        <a:xfrm>
          <a:off x="2076450" y="1475422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5518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5519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5520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521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152399</xdr:rowOff>
    </xdr:to>
    <xdr:sp macro="" textlink="">
      <xdr:nvSpPr>
        <xdr:cNvPr id="5522" name="TextBox 3"/>
        <xdr:cNvSpPr txBox="1">
          <a:spLocks noChangeArrowheads="1"/>
        </xdr:cNvSpPr>
      </xdr:nvSpPr>
      <xdr:spPr bwMode="auto">
        <a:xfrm>
          <a:off x="2076450" y="1475422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523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66674</xdr:rowOff>
    </xdr:to>
    <xdr:sp macro="" textlink="">
      <xdr:nvSpPr>
        <xdr:cNvPr id="5524" name="TextBox 3"/>
        <xdr:cNvSpPr txBox="1">
          <a:spLocks noChangeArrowheads="1"/>
        </xdr:cNvSpPr>
      </xdr:nvSpPr>
      <xdr:spPr bwMode="auto">
        <a:xfrm>
          <a:off x="2076450" y="1475422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47624</xdr:rowOff>
    </xdr:to>
    <xdr:sp macro="" textlink="">
      <xdr:nvSpPr>
        <xdr:cNvPr id="5525" name="TextBox 3"/>
        <xdr:cNvSpPr txBox="1">
          <a:spLocks noChangeArrowheads="1"/>
        </xdr:cNvSpPr>
      </xdr:nvSpPr>
      <xdr:spPr bwMode="auto">
        <a:xfrm>
          <a:off x="2076450" y="1475422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526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142874</xdr:rowOff>
    </xdr:to>
    <xdr:sp macro="" textlink="">
      <xdr:nvSpPr>
        <xdr:cNvPr id="5527" name="TextBox 3"/>
        <xdr:cNvSpPr txBox="1">
          <a:spLocks noChangeArrowheads="1"/>
        </xdr:cNvSpPr>
      </xdr:nvSpPr>
      <xdr:spPr bwMode="auto">
        <a:xfrm>
          <a:off x="2076450" y="1475422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61</xdr:row>
      <xdr:rowOff>161924</xdr:rowOff>
    </xdr:to>
    <xdr:sp macro="" textlink="">
      <xdr:nvSpPr>
        <xdr:cNvPr id="5528" name="TextBox 3"/>
        <xdr:cNvSpPr txBox="1">
          <a:spLocks noChangeArrowheads="1"/>
        </xdr:cNvSpPr>
      </xdr:nvSpPr>
      <xdr:spPr bwMode="auto">
        <a:xfrm>
          <a:off x="2076450" y="1475422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123824</xdr:rowOff>
    </xdr:to>
    <xdr:sp macro="" textlink="">
      <xdr:nvSpPr>
        <xdr:cNvPr id="5529" name="TextBox 3"/>
        <xdr:cNvSpPr txBox="1">
          <a:spLocks noChangeArrowheads="1"/>
        </xdr:cNvSpPr>
      </xdr:nvSpPr>
      <xdr:spPr bwMode="auto">
        <a:xfrm>
          <a:off x="2076450" y="1475422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41909</xdr:rowOff>
    </xdr:to>
    <xdr:sp macro="" textlink="">
      <xdr:nvSpPr>
        <xdr:cNvPr id="5530" name="TextBox 3"/>
        <xdr:cNvSpPr txBox="1">
          <a:spLocks noChangeArrowheads="1"/>
        </xdr:cNvSpPr>
      </xdr:nvSpPr>
      <xdr:spPr bwMode="auto">
        <a:xfrm>
          <a:off x="2076450" y="14754225"/>
          <a:ext cx="0" cy="34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114299</xdr:rowOff>
    </xdr:to>
    <xdr:sp macro="" textlink="">
      <xdr:nvSpPr>
        <xdr:cNvPr id="5531" name="TextBox 3"/>
        <xdr:cNvSpPr txBox="1">
          <a:spLocks noChangeArrowheads="1"/>
        </xdr:cNvSpPr>
      </xdr:nvSpPr>
      <xdr:spPr bwMode="auto">
        <a:xfrm>
          <a:off x="2076450" y="1475422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5532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85724</xdr:rowOff>
    </xdr:to>
    <xdr:sp macro="" textlink="">
      <xdr:nvSpPr>
        <xdr:cNvPr id="5533" name="TextBox 3"/>
        <xdr:cNvSpPr txBox="1">
          <a:spLocks noChangeArrowheads="1"/>
        </xdr:cNvSpPr>
      </xdr:nvSpPr>
      <xdr:spPr bwMode="auto">
        <a:xfrm>
          <a:off x="2076450" y="1475422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4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5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6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7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8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39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0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1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2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3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5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6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7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8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49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8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59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0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1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2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3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4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5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6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7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8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69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0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1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2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3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7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2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3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4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5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6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7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8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89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8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599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0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1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2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3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4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5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95249</xdr:rowOff>
    </xdr:to>
    <xdr:sp macro="" textlink="">
      <xdr:nvSpPr>
        <xdr:cNvPr id="5606" name="TextBox 3"/>
        <xdr:cNvSpPr txBox="1">
          <a:spLocks noChangeArrowheads="1"/>
        </xdr:cNvSpPr>
      </xdr:nvSpPr>
      <xdr:spPr bwMode="auto">
        <a:xfrm>
          <a:off x="2076450" y="1475422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60</xdr:row>
      <xdr:rowOff>0</xdr:rowOff>
    </xdr:from>
    <xdr:to>
      <xdr:col>1</xdr:col>
      <xdr:colOff>1685925</xdr:colOff>
      <xdr:row>62</xdr:row>
      <xdr:rowOff>85724</xdr:rowOff>
    </xdr:to>
    <xdr:sp macro="" textlink="">
      <xdr:nvSpPr>
        <xdr:cNvPr id="5607" name="TextBox 3"/>
        <xdr:cNvSpPr txBox="1">
          <a:spLocks noChangeArrowheads="1"/>
        </xdr:cNvSpPr>
      </xdr:nvSpPr>
      <xdr:spPr bwMode="auto">
        <a:xfrm>
          <a:off x="2076450" y="1475422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8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09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0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1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2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3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4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5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6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7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8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19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0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1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2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3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2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2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3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4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5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6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7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8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39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0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1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2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3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4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5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6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7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8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49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0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1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2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3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4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5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6" name="Text Box 22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7" name="Text Box 23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8" name="Text Box 2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59" name="Text Box 2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0" name="Text Box 2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1" name="Text Box 2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2" name="Text Box 2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3" name="Text Box 2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4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5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6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7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8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69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0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1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2" name="Text Box 14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3" name="Text Box 15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4" name="Text Box 16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5" name="Text Box 17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6" name="Text Box 18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7" name="Text Box 19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8" name="Text Box 20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60</xdr:row>
      <xdr:rowOff>0</xdr:rowOff>
    </xdr:from>
    <xdr:to>
      <xdr:col>1</xdr:col>
      <xdr:colOff>819150</xdr:colOff>
      <xdr:row>61</xdr:row>
      <xdr:rowOff>2427</xdr:rowOff>
    </xdr:to>
    <xdr:sp macro="" textlink="">
      <xdr:nvSpPr>
        <xdr:cNvPr id="5679" name="Text Box 21"/>
        <xdr:cNvSpPr txBox="1">
          <a:spLocks noChangeArrowheads="1"/>
        </xdr:cNvSpPr>
      </xdr:nvSpPr>
      <xdr:spPr bwMode="auto">
        <a:xfrm>
          <a:off x="1133475" y="147542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0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1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2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3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4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5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6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7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8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69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0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1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2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3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4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5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6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6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7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8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79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0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1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2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3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8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79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0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1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2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3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4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5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6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7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0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1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2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3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4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5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6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7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8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6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7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8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899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0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1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2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3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0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1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0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1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2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3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4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5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6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7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2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3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4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5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6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7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8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49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0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1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2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3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4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5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6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7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8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59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8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69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0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1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2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3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4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5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6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7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8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79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0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1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2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3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4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5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6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7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8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89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0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1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2" name="Text Box 22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3" name="Text Box 23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4" name="Text Box 2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5" name="Text Box 2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6" name="Text Box 2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7" name="Text Box 2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8" name="Text Box 2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5999" name="Text Box 2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0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1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2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3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4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5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6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7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8" name="Text Box 14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09" name="Text Box 15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0" name="Text Box 16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1" name="Text Box 17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2" name="Text Box 18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3" name="Text Box 19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4" name="Text Box 20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60</xdr:row>
      <xdr:rowOff>0</xdr:rowOff>
    </xdr:from>
    <xdr:to>
      <xdr:col>1</xdr:col>
      <xdr:colOff>857250</xdr:colOff>
      <xdr:row>62</xdr:row>
      <xdr:rowOff>114299</xdr:rowOff>
    </xdr:to>
    <xdr:sp macro="" textlink="">
      <xdr:nvSpPr>
        <xdr:cNvPr id="6015" name="Text Box 21"/>
        <xdr:cNvSpPr txBox="1">
          <a:spLocks noChangeArrowheads="1"/>
        </xdr:cNvSpPr>
      </xdr:nvSpPr>
      <xdr:spPr bwMode="auto">
        <a:xfrm>
          <a:off x="1171575" y="14754225"/>
          <a:ext cx="7620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95250</xdr:rowOff>
    </xdr:to>
    <xdr:sp macro="" textlink="">
      <xdr:nvSpPr>
        <xdr:cNvPr id="6016" name="TextBox 3"/>
        <xdr:cNvSpPr txBox="1">
          <a:spLocks noChangeArrowheads="1"/>
        </xdr:cNvSpPr>
      </xdr:nvSpPr>
      <xdr:spPr bwMode="auto">
        <a:xfrm>
          <a:off x="2076450" y="144303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85725</xdr:rowOff>
    </xdr:to>
    <xdr:sp macro="" textlink="">
      <xdr:nvSpPr>
        <xdr:cNvPr id="6017" name="TextBox 3"/>
        <xdr:cNvSpPr txBox="1">
          <a:spLocks noChangeArrowheads="1"/>
        </xdr:cNvSpPr>
      </xdr:nvSpPr>
      <xdr:spPr bwMode="auto">
        <a:xfrm>
          <a:off x="2076450" y="144303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95250</xdr:rowOff>
    </xdr:to>
    <xdr:sp macro="" textlink="">
      <xdr:nvSpPr>
        <xdr:cNvPr id="6018" name="TextBox 3"/>
        <xdr:cNvSpPr txBox="1">
          <a:spLocks noChangeArrowheads="1"/>
        </xdr:cNvSpPr>
      </xdr:nvSpPr>
      <xdr:spPr bwMode="auto">
        <a:xfrm>
          <a:off x="2076450" y="1443037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61</xdr:row>
      <xdr:rowOff>41274</xdr:rowOff>
    </xdr:to>
    <xdr:sp macro="" textlink="">
      <xdr:nvSpPr>
        <xdr:cNvPr id="6019" name="TextBox 3"/>
        <xdr:cNvSpPr txBox="1">
          <a:spLocks noChangeArrowheads="1"/>
        </xdr:cNvSpPr>
      </xdr:nvSpPr>
      <xdr:spPr bwMode="auto">
        <a:xfrm>
          <a:off x="2076450" y="14430375"/>
          <a:ext cx="0" cy="49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85725</xdr:rowOff>
    </xdr:to>
    <xdr:sp macro="" textlink="">
      <xdr:nvSpPr>
        <xdr:cNvPr id="6020" name="TextBox 3"/>
        <xdr:cNvSpPr txBox="1">
          <a:spLocks noChangeArrowheads="1"/>
        </xdr:cNvSpPr>
      </xdr:nvSpPr>
      <xdr:spPr bwMode="auto">
        <a:xfrm>
          <a:off x="2076450" y="144303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114300</xdr:rowOff>
    </xdr:to>
    <xdr:sp macro="" textlink="">
      <xdr:nvSpPr>
        <xdr:cNvPr id="6021" name="TextBox 3"/>
        <xdr:cNvSpPr txBox="1">
          <a:spLocks noChangeArrowheads="1"/>
        </xdr:cNvSpPr>
      </xdr:nvSpPr>
      <xdr:spPr bwMode="auto">
        <a:xfrm>
          <a:off x="2076450" y="1443037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104775</xdr:rowOff>
    </xdr:to>
    <xdr:sp macro="" textlink="">
      <xdr:nvSpPr>
        <xdr:cNvPr id="6022" name="TextBox 3"/>
        <xdr:cNvSpPr txBox="1">
          <a:spLocks noChangeArrowheads="1"/>
        </xdr:cNvSpPr>
      </xdr:nvSpPr>
      <xdr:spPr bwMode="auto">
        <a:xfrm>
          <a:off x="2076450" y="144303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114300</xdr:rowOff>
    </xdr:to>
    <xdr:sp macro="" textlink="">
      <xdr:nvSpPr>
        <xdr:cNvPr id="6023" name="TextBox 3"/>
        <xdr:cNvSpPr txBox="1">
          <a:spLocks noChangeArrowheads="1"/>
        </xdr:cNvSpPr>
      </xdr:nvSpPr>
      <xdr:spPr bwMode="auto">
        <a:xfrm>
          <a:off x="2076450" y="1443037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58</xdr:row>
      <xdr:rowOff>0</xdr:rowOff>
    </xdr:from>
    <xdr:to>
      <xdr:col>1</xdr:col>
      <xdr:colOff>1685925</xdr:colOff>
      <xdr:row>60</xdr:row>
      <xdr:rowOff>104775</xdr:rowOff>
    </xdr:to>
    <xdr:sp macro="" textlink="">
      <xdr:nvSpPr>
        <xdr:cNvPr id="6024" name="TextBox 3"/>
        <xdr:cNvSpPr txBox="1">
          <a:spLocks noChangeArrowheads="1"/>
        </xdr:cNvSpPr>
      </xdr:nvSpPr>
      <xdr:spPr bwMode="auto">
        <a:xfrm>
          <a:off x="2076450" y="144303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146049</xdr:rowOff>
    </xdr:to>
    <xdr:sp macro="" textlink="">
      <xdr:nvSpPr>
        <xdr:cNvPr id="6025" name="TextBox 3"/>
        <xdr:cNvSpPr txBox="1">
          <a:spLocks noChangeArrowheads="1"/>
        </xdr:cNvSpPr>
      </xdr:nvSpPr>
      <xdr:spPr bwMode="auto">
        <a:xfrm>
          <a:off x="2076450" y="145923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155574</xdr:rowOff>
    </xdr:to>
    <xdr:sp macro="" textlink="">
      <xdr:nvSpPr>
        <xdr:cNvPr id="6026" name="TextBox 3"/>
        <xdr:cNvSpPr txBox="1">
          <a:spLocks noChangeArrowheads="1"/>
        </xdr:cNvSpPr>
      </xdr:nvSpPr>
      <xdr:spPr bwMode="auto">
        <a:xfrm>
          <a:off x="2076450" y="145923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146049</xdr:rowOff>
    </xdr:to>
    <xdr:sp macro="" textlink="">
      <xdr:nvSpPr>
        <xdr:cNvPr id="6027" name="TextBox 3"/>
        <xdr:cNvSpPr txBox="1">
          <a:spLocks noChangeArrowheads="1"/>
        </xdr:cNvSpPr>
      </xdr:nvSpPr>
      <xdr:spPr bwMode="auto">
        <a:xfrm>
          <a:off x="2076450" y="14592300"/>
          <a:ext cx="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155574</xdr:rowOff>
    </xdr:to>
    <xdr:sp macro="" textlink="">
      <xdr:nvSpPr>
        <xdr:cNvPr id="6028" name="TextBox 3"/>
        <xdr:cNvSpPr txBox="1">
          <a:spLocks noChangeArrowheads="1"/>
        </xdr:cNvSpPr>
      </xdr:nvSpPr>
      <xdr:spPr bwMode="auto">
        <a:xfrm>
          <a:off x="2076450" y="145923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28574</xdr:rowOff>
    </xdr:to>
    <xdr:sp macro="" textlink="">
      <xdr:nvSpPr>
        <xdr:cNvPr id="6029" name="TextBox 3"/>
        <xdr:cNvSpPr txBox="1">
          <a:spLocks noChangeArrowheads="1"/>
        </xdr:cNvSpPr>
      </xdr:nvSpPr>
      <xdr:spPr bwMode="auto">
        <a:xfrm>
          <a:off x="2076450" y="145923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</xdr:rowOff>
    </xdr:to>
    <xdr:sp macro="" textlink="">
      <xdr:nvSpPr>
        <xdr:cNvPr id="6030" name="TextBox 3"/>
        <xdr:cNvSpPr txBox="1">
          <a:spLocks noChangeArrowheads="1"/>
        </xdr:cNvSpPr>
      </xdr:nvSpPr>
      <xdr:spPr bwMode="auto">
        <a:xfrm>
          <a:off x="2076450" y="1459230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155574</xdr:rowOff>
    </xdr:to>
    <xdr:sp macro="" textlink="">
      <xdr:nvSpPr>
        <xdr:cNvPr id="6031" name="TextBox 3"/>
        <xdr:cNvSpPr txBox="1">
          <a:spLocks noChangeArrowheads="1"/>
        </xdr:cNvSpPr>
      </xdr:nvSpPr>
      <xdr:spPr bwMode="auto">
        <a:xfrm>
          <a:off x="2076450" y="145923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104774</xdr:rowOff>
    </xdr:to>
    <xdr:sp macro="" textlink="">
      <xdr:nvSpPr>
        <xdr:cNvPr id="6032" name="TextBox 3"/>
        <xdr:cNvSpPr txBox="1">
          <a:spLocks noChangeArrowheads="1"/>
        </xdr:cNvSpPr>
      </xdr:nvSpPr>
      <xdr:spPr bwMode="auto">
        <a:xfrm>
          <a:off x="2076450" y="145923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59</xdr:row>
      <xdr:rowOff>155574</xdr:rowOff>
    </xdr:to>
    <xdr:sp macro="" textlink="">
      <xdr:nvSpPr>
        <xdr:cNvPr id="6033" name="TextBox 3"/>
        <xdr:cNvSpPr txBox="1">
          <a:spLocks noChangeArrowheads="1"/>
        </xdr:cNvSpPr>
      </xdr:nvSpPr>
      <xdr:spPr bwMode="auto">
        <a:xfrm>
          <a:off x="2076450" y="14592300"/>
          <a:ext cx="0" cy="15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85724</xdr:rowOff>
    </xdr:to>
    <xdr:sp macro="" textlink="">
      <xdr:nvSpPr>
        <xdr:cNvPr id="6034" name="TextBox 3"/>
        <xdr:cNvSpPr txBox="1">
          <a:spLocks noChangeArrowheads="1"/>
        </xdr:cNvSpPr>
      </xdr:nvSpPr>
      <xdr:spPr bwMode="auto">
        <a:xfrm>
          <a:off x="2076450" y="14592300"/>
          <a:ext cx="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746</xdr:rowOff>
    </xdr:to>
    <xdr:sp macro="" textlink="">
      <xdr:nvSpPr>
        <xdr:cNvPr id="6035" name="TextBox 3"/>
        <xdr:cNvSpPr txBox="1">
          <a:spLocks noChangeArrowheads="1"/>
        </xdr:cNvSpPr>
      </xdr:nvSpPr>
      <xdr:spPr bwMode="auto">
        <a:xfrm>
          <a:off x="2076450" y="1459230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76199</xdr:rowOff>
    </xdr:to>
    <xdr:sp macro="" textlink="">
      <xdr:nvSpPr>
        <xdr:cNvPr id="6036" name="TextBox 3"/>
        <xdr:cNvSpPr txBox="1">
          <a:spLocks noChangeArrowheads="1"/>
        </xdr:cNvSpPr>
      </xdr:nvSpPr>
      <xdr:spPr bwMode="auto">
        <a:xfrm>
          <a:off x="2076450" y="145923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746</xdr:rowOff>
    </xdr:to>
    <xdr:sp macro="" textlink="">
      <xdr:nvSpPr>
        <xdr:cNvPr id="6037" name="TextBox 3"/>
        <xdr:cNvSpPr txBox="1">
          <a:spLocks noChangeArrowheads="1"/>
        </xdr:cNvSpPr>
      </xdr:nvSpPr>
      <xdr:spPr bwMode="auto">
        <a:xfrm>
          <a:off x="2076450" y="1459230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</xdr:rowOff>
    </xdr:to>
    <xdr:sp macro="" textlink="">
      <xdr:nvSpPr>
        <xdr:cNvPr id="6038" name="TextBox 3"/>
        <xdr:cNvSpPr txBox="1">
          <a:spLocks noChangeArrowheads="1"/>
        </xdr:cNvSpPr>
      </xdr:nvSpPr>
      <xdr:spPr bwMode="auto">
        <a:xfrm>
          <a:off x="2076450" y="1459230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746</xdr:rowOff>
    </xdr:to>
    <xdr:sp macro="" textlink="">
      <xdr:nvSpPr>
        <xdr:cNvPr id="6039" name="TextBox 3"/>
        <xdr:cNvSpPr txBox="1">
          <a:spLocks noChangeArrowheads="1"/>
        </xdr:cNvSpPr>
      </xdr:nvSpPr>
      <xdr:spPr bwMode="auto">
        <a:xfrm>
          <a:off x="2076450" y="14592300"/>
          <a:ext cx="0" cy="16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</xdr:rowOff>
    </xdr:to>
    <xdr:sp macro="" textlink="">
      <xdr:nvSpPr>
        <xdr:cNvPr id="6040" name="TextBox 3"/>
        <xdr:cNvSpPr txBox="1">
          <a:spLocks noChangeArrowheads="1"/>
        </xdr:cNvSpPr>
      </xdr:nvSpPr>
      <xdr:spPr bwMode="auto">
        <a:xfrm>
          <a:off x="2076450" y="1459230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47624</xdr:rowOff>
    </xdr:to>
    <xdr:sp macro="" textlink="">
      <xdr:nvSpPr>
        <xdr:cNvPr id="6041" name="TextBox 3"/>
        <xdr:cNvSpPr txBox="1">
          <a:spLocks noChangeArrowheads="1"/>
        </xdr:cNvSpPr>
      </xdr:nvSpPr>
      <xdr:spPr bwMode="auto">
        <a:xfrm>
          <a:off x="2076450" y="14592300"/>
          <a:ext cx="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28574</xdr:rowOff>
    </xdr:to>
    <xdr:sp macro="" textlink="">
      <xdr:nvSpPr>
        <xdr:cNvPr id="6042" name="TextBox 3"/>
        <xdr:cNvSpPr txBox="1">
          <a:spLocks noChangeArrowheads="1"/>
        </xdr:cNvSpPr>
      </xdr:nvSpPr>
      <xdr:spPr bwMode="auto">
        <a:xfrm>
          <a:off x="2076450" y="14592300"/>
          <a:ext cx="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</xdr:rowOff>
    </xdr:to>
    <xdr:sp macro="" textlink="">
      <xdr:nvSpPr>
        <xdr:cNvPr id="6043" name="TextBox 3"/>
        <xdr:cNvSpPr txBox="1">
          <a:spLocks noChangeArrowheads="1"/>
        </xdr:cNvSpPr>
      </xdr:nvSpPr>
      <xdr:spPr bwMode="auto">
        <a:xfrm>
          <a:off x="2076450" y="1459230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104774</xdr:rowOff>
    </xdr:to>
    <xdr:sp macro="" textlink="">
      <xdr:nvSpPr>
        <xdr:cNvPr id="6044" name="TextBox 3"/>
        <xdr:cNvSpPr txBox="1">
          <a:spLocks noChangeArrowheads="1"/>
        </xdr:cNvSpPr>
      </xdr:nvSpPr>
      <xdr:spPr bwMode="auto">
        <a:xfrm>
          <a:off x="2076450" y="145923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</xdr:rowOff>
    </xdr:to>
    <xdr:sp macro="" textlink="">
      <xdr:nvSpPr>
        <xdr:cNvPr id="6045" name="TextBox 3"/>
        <xdr:cNvSpPr txBox="1">
          <a:spLocks noChangeArrowheads="1"/>
        </xdr:cNvSpPr>
      </xdr:nvSpPr>
      <xdr:spPr bwMode="auto">
        <a:xfrm>
          <a:off x="2076450" y="14592300"/>
          <a:ext cx="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104774</xdr:rowOff>
    </xdr:to>
    <xdr:sp macro="" textlink="">
      <xdr:nvSpPr>
        <xdr:cNvPr id="6046" name="TextBox 3"/>
        <xdr:cNvSpPr txBox="1">
          <a:spLocks noChangeArrowheads="1"/>
        </xdr:cNvSpPr>
      </xdr:nvSpPr>
      <xdr:spPr bwMode="auto">
        <a:xfrm>
          <a:off x="2076450" y="14592300"/>
          <a:ext cx="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19049</xdr:rowOff>
    </xdr:to>
    <xdr:sp macro="" textlink="">
      <xdr:nvSpPr>
        <xdr:cNvPr id="6047" name="TextBox 3"/>
        <xdr:cNvSpPr txBox="1">
          <a:spLocks noChangeArrowheads="1"/>
        </xdr:cNvSpPr>
      </xdr:nvSpPr>
      <xdr:spPr bwMode="auto">
        <a:xfrm>
          <a:off x="2076450" y="14592300"/>
          <a:ext cx="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95249</xdr:rowOff>
    </xdr:to>
    <xdr:sp macro="" textlink="">
      <xdr:nvSpPr>
        <xdr:cNvPr id="6048" name="TextBox 3"/>
        <xdr:cNvSpPr txBox="1">
          <a:spLocks noChangeArrowheads="1"/>
        </xdr:cNvSpPr>
      </xdr:nvSpPr>
      <xdr:spPr bwMode="auto">
        <a:xfrm>
          <a:off x="2076450" y="14592300"/>
          <a:ext cx="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76199</xdr:rowOff>
    </xdr:to>
    <xdr:sp macro="" textlink="">
      <xdr:nvSpPr>
        <xdr:cNvPr id="6049" name="TextBox 3"/>
        <xdr:cNvSpPr txBox="1">
          <a:spLocks noChangeArrowheads="1"/>
        </xdr:cNvSpPr>
      </xdr:nvSpPr>
      <xdr:spPr bwMode="auto">
        <a:xfrm>
          <a:off x="2076450" y="145923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66674</xdr:rowOff>
    </xdr:to>
    <xdr:sp macro="" textlink="">
      <xdr:nvSpPr>
        <xdr:cNvPr id="6050" name="TextBox 3"/>
        <xdr:cNvSpPr txBox="1">
          <a:spLocks noChangeArrowheads="1"/>
        </xdr:cNvSpPr>
      </xdr:nvSpPr>
      <xdr:spPr bwMode="auto">
        <a:xfrm>
          <a:off x="2076450" y="145923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1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2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3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4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5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6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7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8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59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0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1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2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3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4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5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6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7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8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69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0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1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2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3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4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5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6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7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8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79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0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1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2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3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4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5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6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7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8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89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0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1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2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3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4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5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6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7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8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099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0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1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2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3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4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5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6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7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8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09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0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1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2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3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4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5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6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7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8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19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0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1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2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76199</xdr:rowOff>
    </xdr:to>
    <xdr:sp macro="" textlink="">
      <xdr:nvSpPr>
        <xdr:cNvPr id="6123" name="TextBox 3"/>
        <xdr:cNvSpPr txBox="1">
          <a:spLocks noChangeArrowheads="1"/>
        </xdr:cNvSpPr>
      </xdr:nvSpPr>
      <xdr:spPr bwMode="auto">
        <a:xfrm>
          <a:off x="2076450" y="14592300"/>
          <a:ext cx="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59</xdr:row>
      <xdr:rowOff>0</xdr:rowOff>
    </xdr:from>
    <xdr:to>
      <xdr:col>1</xdr:col>
      <xdr:colOff>1685925</xdr:colOff>
      <xdr:row>60</xdr:row>
      <xdr:rowOff>66674</xdr:rowOff>
    </xdr:to>
    <xdr:sp macro="" textlink="">
      <xdr:nvSpPr>
        <xdr:cNvPr id="6124" name="TextBox 3"/>
        <xdr:cNvSpPr txBox="1">
          <a:spLocks noChangeArrowheads="1"/>
        </xdr:cNvSpPr>
      </xdr:nvSpPr>
      <xdr:spPr bwMode="auto">
        <a:xfrm>
          <a:off x="2076450" y="14592300"/>
          <a:ext cx="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5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6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7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8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29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0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1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2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3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4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5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6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7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8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39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0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1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2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3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4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5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6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7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8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49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0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1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2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3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4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5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6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7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8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59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0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1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2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3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4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5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6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7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8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69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0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1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2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3" name="Text Box 22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4" name="Text Box 23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5" name="Text Box 2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6" name="Text Box 2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7" name="Text Box 2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8" name="Text Box 2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79" name="Text Box 2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0" name="Text Box 2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1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2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4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5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6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7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8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89" name="Text Box 14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0" name="Text Box 15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1" name="Text Box 16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2" name="Text Box 17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3" name="Text Box 18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4" name="Text Box 19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5" name="Text Box 20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59</xdr:row>
      <xdr:rowOff>0</xdr:rowOff>
    </xdr:from>
    <xdr:to>
      <xdr:col>1</xdr:col>
      <xdr:colOff>819150</xdr:colOff>
      <xdr:row>59</xdr:row>
      <xdr:rowOff>132602</xdr:rowOff>
    </xdr:to>
    <xdr:sp macro="" textlink="">
      <xdr:nvSpPr>
        <xdr:cNvPr id="6196" name="Text Box 21"/>
        <xdr:cNvSpPr txBox="1">
          <a:spLocks noChangeArrowheads="1"/>
        </xdr:cNvSpPr>
      </xdr:nvSpPr>
      <xdr:spPr bwMode="auto">
        <a:xfrm>
          <a:off x="1133475" y="14592300"/>
          <a:ext cx="76200" cy="132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197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198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199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0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1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2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3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4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0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1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1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2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3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4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5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6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7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8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29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0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1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2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3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4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5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6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3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5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6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7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8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49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0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1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2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5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1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2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3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4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5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6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7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8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69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0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1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2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3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4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5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6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7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8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3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4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5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6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7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8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299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0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1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2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3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4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5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6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7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8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09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0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1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2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3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4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5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6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7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8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19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0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1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2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3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4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2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3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1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2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3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4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5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6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7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8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49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0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1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2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3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4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5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6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5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5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6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7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8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69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0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1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2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7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1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2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3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4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5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6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7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8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89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0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1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2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3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4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5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6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39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0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3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4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5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6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7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8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19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0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1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2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3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4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5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6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7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8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29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0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1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2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3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4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5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6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7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8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39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0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1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2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3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4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4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5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1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2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3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4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5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6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7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8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69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0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1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2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3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4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5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6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7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5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6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7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8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89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0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1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2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3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4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5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6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7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8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499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0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1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2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3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4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5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6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7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8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09" name="Text Box 22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0" name="Text Box 23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1" name="Text Box 2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2" name="Text Box 2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3" name="Text Box 2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4" name="Text Box 2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5" name="Text Box 2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6" name="Text Box 2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7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8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19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0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1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2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3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4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5" name="Text Box 14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6" name="Text Box 15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7" name="Text Box 16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8" name="Text Box 17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29" name="Text Box 18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30" name="Text Box 19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31" name="Text Box 20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59</xdr:row>
      <xdr:rowOff>0</xdr:rowOff>
    </xdr:from>
    <xdr:to>
      <xdr:col>1</xdr:col>
      <xdr:colOff>857250</xdr:colOff>
      <xdr:row>60</xdr:row>
      <xdr:rowOff>95249</xdr:rowOff>
    </xdr:to>
    <xdr:sp macro="" textlink="">
      <xdr:nvSpPr>
        <xdr:cNvPr id="6532" name="Text Box 21"/>
        <xdr:cNvSpPr txBox="1">
          <a:spLocks noChangeArrowheads="1"/>
        </xdr:cNvSpPr>
      </xdr:nvSpPr>
      <xdr:spPr bwMode="auto">
        <a:xfrm>
          <a:off x="1171575" y="1459230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33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34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35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36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37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38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39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40" name="TextBox 3"/>
        <xdr:cNvSpPr txBox="1">
          <a:spLocks noChangeArrowheads="1"/>
        </xdr:cNvSpPr>
      </xdr:nvSpPr>
      <xdr:spPr bwMode="auto">
        <a:xfrm>
          <a:off x="2076450" y="15097125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41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42" name="TextBox 3"/>
        <xdr:cNvSpPr txBox="1">
          <a:spLocks noChangeArrowheads="1"/>
        </xdr:cNvSpPr>
      </xdr:nvSpPr>
      <xdr:spPr bwMode="auto">
        <a:xfrm>
          <a:off x="2076450" y="15097125"/>
          <a:ext cx="0" cy="18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43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44" name="TextBox 3"/>
        <xdr:cNvSpPr txBox="1">
          <a:spLocks noChangeArrowheads="1"/>
        </xdr:cNvSpPr>
      </xdr:nvSpPr>
      <xdr:spPr bwMode="auto">
        <a:xfrm>
          <a:off x="2076450" y="150971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165100</xdr:rowOff>
    </xdr:to>
    <xdr:sp macro="" textlink="">
      <xdr:nvSpPr>
        <xdr:cNvPr id="6545" name="TextBox 3"/>
        <xdr:cNvSpPr txBox="1">
          <a:spLocks noChangeArrowheads="1"/>
        </xdr:cNvSpPr>
      </xdr:nvSpPr>
      <xdr:spPr bwMode="auto">
        <a:xfrm>
          <a:off x="2076450" y="150971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6546" name="TextBox 3"/>
        <xdr:cNvSpPr txBox="1">
          <a:spLocks noChangeArrowheads="1"/>
        </xdr:cNvSpPr>
      </xdr:nvSpPr>
      <xdr:spPr bwMode="auto">
        <a:xfrm>
          <a:off x="2076450" y="15097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165100</xdr:rowOff>
    </xdr:to>
    <xdr:sp macro="" textlink="">
      <xdr:nvSpPr>
        <xdr:cNvPr id="6547" name="TextBox 3"/>
        <xdr:cNvSpPr txBox="1">
          <a:spLocks noChangeArrowheads="1"/>
        </xdr:cNvSpPr>
      </xdr:nvSpPr>
      <xdr:spPr bwMode="auto">
        <a:xfrm>
          <a:off x="2076450" y="150971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184149</xdr:rowOff>
    </xdr:to>
    <xdr:sp macro="" textlink="">
      <xdr:nvSpPr>
        <xdr:cNvPr id="6548" name="TextBox 3"/>
        <xdr:cNvSpPr txBox="1">
          <a:spLocks noChangeArrowheads="1"/>
        </xdr:cNvSpPr>
      </xdr:nvSpPr>
      <xdr:spPr bwMode="auto">
        <a:xfrm>
          <a:off x="2076450" y="15097125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6549" name="TextBox 3"/>
        <xdr:cNvSpPr txBox="1">
          <a:spLocks noChangeArrowheads="1"/>
        </xdr:cNvSpPr>
      </xdr:nvSpPr>
      <xdr:spPr bwMode="auto">
        <a:xfrm>
          <a:off x="2076450" y="15097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50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1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52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3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4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5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6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7" name="TextBox 3"/>
        <xdr:cNvSpPr txBox="1">
          <a:spLocks noChangeArrowheads="1"/>
        </xdr:cNvSpPr>
      </xdr:nvSpPr>
      <xdr:spPr bwMode="auto">
        <a:xfrm>
          <a:off x="2076450" y="15097125"/>
          <a:ext cx="0" cy="22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8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59" name="TextBox 3"/>
        <xdr:cNvSpPr txBox="1">
          <a:spLocks noChangeArrowheads="1"/>
        </xdr:cNvSpPr>
      </xdr:nvSpPr>
      <xdr:spPr bwMode="auto">
        <a:xfrm>
          <a:off x="2076450" y="15097125"/>
          <a:ext cx="0" cy="20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6560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61" name="TextBox 3"/>
        <xdr:cNvSpPr txBox="1">
          <a:spLocks noChangeArrowheads="1"/>
        </xdr:cNvSpPr>
      </xdr:nvSpPr>
      <xdr:spPr bwMode="auto">
        <a:xfrm>
          <a:off x="2076450" y="15097125"/>
          <a:ext cx="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62" name="TextBox 3"/>
        <xdr:cNvSpPr txBox="1">
          <a:spLocks noChangeArrowheads="1"/>
        </xdr:cNvSpPr>
      </xdr:nvSpPr>
      <xdr:spPr bwMode="auto">
        <a:xfrm>
          <a:off x="2076450" y="150971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563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4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5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6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7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8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69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0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1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2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3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4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5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6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7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8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79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0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1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2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3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4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5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6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7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8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89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0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1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2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3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4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5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6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7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8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599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0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1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2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3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4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5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6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7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8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09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0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1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2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3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4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5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6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7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8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19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0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1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2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3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4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5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6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7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8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29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0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1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2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3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4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5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636" name="TextBox 3"/>
        <xdr:cNvSpPr txBox="1">
          <a:spLocks noChangeArrowheads="1"/>
        </xdr:cNvSpPr>
      </xdr:nvSpPr>
      <xdr:spPr bwMode="auto">
        <a:xfrm>
          <a:off x="2076450" y="15097125"/>
          <a:ext cx="0" cy="17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6637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8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39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0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1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2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3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4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5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6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7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8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49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0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1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2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3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4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5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6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7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8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59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0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1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2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3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4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5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6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7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8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69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0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1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2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3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4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5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6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7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8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79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0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1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2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3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4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5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6" name="Text Box 22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7" name="Text Box 23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8" name="Text Box 2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89" name="Text Box 2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0" name="Text Box 2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1" name="Text Box 2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2" name="Text Box 2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3" name="Text Box 2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4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5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6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7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8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699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0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1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2" name="Text Box 14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3" name="Text Box 15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4" name="Text Box 16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5" name="Text Box 17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6" name="Text Box 18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7" name="Text Box 19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8" name="Text Box 20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62</xdr:row>
      <xdr:rowOff>0</xdr:rowOff>
    </xdr:from>
    <xdr:to>
      <xdr:col>1</xdr:col>
      <xdr:colOff>819150</xdr:colOff>
      <xdr:row>62</xdr:row>
      <xdr:rowOff>164352</xdr:rowOff>
    </xdr:to>
    <xdr:sp macro="" textlink="">
      <xdr:nvSpPr>
        <xdr:cNvPr id="6709" name="Text Box 21"/>
        <xdr:cNvSpPr txBox="1">
          <a:spLocks noChangeArrowheads="1"/>
        </xdr:cNvSpPr>
      </xdr:nvSpPr>
      <xdr:spPr bwMode="auto">
        <a:xfrm>
          <a:off x="1133475" y="15097125"/>
          <a:ext cx="76200" cy="16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158750</xdr:rowOff>
    </xdr:to>
    <xdr:sp macro="" textlink="">
      <xdr:nvSpPr>
        <xdr:cNvPr id="6710" name="TextBox 3"/>
        <xdr:cNvSpPr txBox="1">
          <a:spLocks noChangeArrowheads="1"/>
        </xdr:cNvSpPr>
      </xdr:nvSpPr>
      <xdr:spPr bwMode="auto">
        <a:xfrm>
          <a:off x="2076450" y="15097125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158750</xdr:rowOff>
    </xdr:to>
    <xdr:sp macro="" textlink="">
      <xdr:nvSpPr>
        <xdr:cNvPr id="6711" name="TextBox 3"/>
        <xdr:cNvSpPr txBox="1">
          <a:spLocks noChangeArrowheads="1"/>
        </xdr:cNvSpPr>
      </xdr:nvSpPr>
      <xdr:spPr bwMode="auto">
        <a:xfrm>
          <a:off x="2076450" y="15097125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158750</xdr:rowOff>
    </xdr:to>
    <xdr:sp macro="" textlink="">
      <xdr:nvSpPr>
        <xdr:cNvPr id="6712" name="TextBox 3"/>
        <xdr:cNvSpPr txBox="1">
          <a:spLocks noChangeArrowheads="1"/>
        </xdr:cNvSpPr>
      </xdr:nvSpPr>
      <xdr:spPr bwMode="auto">
        <a:xfrm>
          <a:off x="2076450" y="15097125"/>
          <a:ext cx="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158750</xdr:rowOff>
    </xdr:to>
    <xdr:sp macro="" textlink="">
      <xdr:nvSpPr>
        <xdr:cNvPr id="6713" name="TextBox 3"/>
        <xdr:cNvSpPr txBox="1">
          <a:spLocks noChangeArrowheads="1"/>
        </xdr:cNvSpPr>
      </xdr:nvSpPr>
      <xdr:spPr bwMode="auto">
        <a:xfrm>
          <a:off x="2076450" y="15097125"/>
          <a:ext cx="0" cy="16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4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5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6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7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8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19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0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1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2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8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39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0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1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2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3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4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5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6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7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8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49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0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1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2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3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5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2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3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4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5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6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7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8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69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8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79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0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1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2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3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4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5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6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7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8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89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0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1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2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3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79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0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0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1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2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3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4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5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6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7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8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19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0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1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2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3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4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5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6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7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8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29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0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1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2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3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4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5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6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7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8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39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0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1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4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8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59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0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1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2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3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4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5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6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7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8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69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0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1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2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3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7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2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3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4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5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6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7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8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89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8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899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0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1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2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3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4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5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6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7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8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09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0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1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2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3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1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2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0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1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2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3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4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5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6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7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39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0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1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2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3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4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5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6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7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8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49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0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1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2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3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4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5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6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7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8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59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0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1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6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8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79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0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1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2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3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4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5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6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7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8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89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0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1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2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3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699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2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3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4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5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6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7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8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09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0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1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2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3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4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5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6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7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8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19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0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1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2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3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4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5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6" name="Text Box 22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7" name="Text Box 23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8" name="Text Box 2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29" name="Text Box 2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0" name="Text Box 2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1" name="Text Box 2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2" name="Text Box 2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3" name="Text Box 2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4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5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6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7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8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39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0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1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2" name="Text Box 14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3" name="Text Box 15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4" name="Text Box 16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5" name="Text Box 17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6" name="Text Box 18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7" name="Text Box 19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8" name="Text Box 20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158749</xdr:rowOff>
    </xdr:to>
    <xdr:sp macro="" textlink="">
      <xdr:nvSpPr>
        <xdr:cNvPr id="7049" name="Text Box 21"/>
        <xdr:cNvSpPr txBox="1">
          <a:spLocks noChangeArrowheads="1"/>
        </xdr:cNvSpPr>
      </xdr:nvSpPr>
      <xdr:spPr bwMode="auto">
        <a:xfrm>
          <a:off x="1171575" y="15097125"/>
          <a:ext cx="76200" cy="196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50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51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7052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7053" name="TextBox 3"/>
        <xdr:cNvSpPr txBox="1">
          <a:spLocks noChangeArrowheads="1"/>
        </xdr:cNvSpPr>
      </xdr:nvSpPr>
      <xdr:spPr bwMode="auto">
        <a:xfrm>
          <a:off x="2076450" y="15097125"/>
          <a:ext cx="0" cy="21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54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55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7056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7057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58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165099</xdr:rowOff>
    </xdr:to>
    <xdr:sp macro="" textlink="">
      <xdr:nvSpPr>
        <xdr:cNvPr id="7059" name="TextBox 3"/>
        <xdr:cNvSpPr txBox="1">
          <a:spLocks noChangeArrowheads="1"/>
        </xdr:cNvSpPr>
      </xdr:nvSpPr>
      <xdr:spPr bwMode="auto">
        <a:xfrm>
          <a:off x="2076450" y="15097125"/>
          <a:ext cx="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158749</xdr:rowOff>
    </xdr:to>
    <xdr:sp macro="" textlink="">
      <xdr:nvSpPr>
        <xdr:cNvPr id="7060" name="TextBox 3"/>
        <xdr:cNvSpPr txBox="1">
          <a:spLocks noChangeArrowheads="1"/>
        </xdr:cNvSpPr>
      </xdr:nvSpPr>
      <xdr:spPr bwMode="auto">
        <a:xfrm>
          <a:off x="2076450" y="15097125"/>
          <a:ext cx="0" cy="168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165100</xdr:rowOff>
    </xdr:to>
    <xdr:sp macro="" textlink="">
      <xdr:nvSpPr>
        <xdr:cNvPr id="7061" name="TextBox 3"/>
        <xdr:cNvSpPr txBox="1">
          <a:spLocks noChangeArrowheads="1"/>
        </xdr:cNvSpPr>
      </xdr:nvSpPr>
      <xdr:spPr bwMode="auto">
        <a:xfrm>
          <a:off x="2076450" y="150971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7062" name="TextBox 3"/>
        <xdr:cNvSpPr txBox="1">
          <a:spLocks noChangeArrowheads="1"/>
        </xdr:cNvSpPr>
      </xdr:nvSpPr>
      <xdr:spPr bwMode="auto">
        <a:xfrm>
          <a:off x="2076450" y="15097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165100</xdr:rowOff>
    </xdr:to>
    <xdr:sp macro="" textlink="">
      <xdr:nvSpPr>
        <xdr:cNvPr id="7063" name="TextBox 3"/>
        <xdr:cNvSpPr txBox="1">
          <a:spLocks noChangeArrowheads="1"/>
        </xdr:cNvSpPr>
      </xdr:nvSpPr>
      <xdr:spPr bwMode="auto">
        <a:xfrm>
          <a:off x="2076450" y="15097125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62</xdr:row>
      <xdr:rowOff>0</xdr:rowOff>
    </xdr:from>
    <xdr:to>
      <xdr:col>1</xdr:col>
      <xdr:colOff>1685925</xdr:colOff>
      <xdr:row>62</xdr:row>
      <xdr:rowOff>161925</xdr:rowOff>
    </xdr:to>
    <xdr:sp macro="" textlink="">
      <xdr:nvSpPr>
        <xdr:cNvPr id="7064" name="TextBox 3"/>
        <xdr:cNvSpPr txBox="1">
          <a:spLocks noChangeArrowheads="1"/>
        </xdr:cNvSpPr>
      </xdr:nvSpPr>
      <xdr:spPr bwMode="auto">
        <a:xfrm>
          <a:off x="2076450" y="15097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65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66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67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68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69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0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1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2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7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0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89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0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1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2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3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4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5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6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7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8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099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0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1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2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3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4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0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3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4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5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6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7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8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19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0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29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0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1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2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3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4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5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6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7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8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39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0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1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2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3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4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4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5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0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1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2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3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4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5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6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7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8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69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0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1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2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3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4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5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6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7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8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79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0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1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2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3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4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5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6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7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8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89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0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1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2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19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0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09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0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1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2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3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4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5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6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8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19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0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1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2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3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4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2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3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4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5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6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7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8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39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0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49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0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1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2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3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4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5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6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7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8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59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0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1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2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3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4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6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7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0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1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2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3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4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5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6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7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8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0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1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2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3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4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5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6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7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8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299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0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1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2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3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4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5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6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7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8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09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0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1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2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1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0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29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0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1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2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3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4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5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6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7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8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39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0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1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2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3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4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4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3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4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5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6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7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8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59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0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2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3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4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5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6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7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8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69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0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1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2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3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4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5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6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7" name="Text Box 22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8" name="Text Box 23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79" name="Text Box 2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0" name="Text Box 2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1" name="Text Box 2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2" name="Text Box 2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3" name="Text Box 2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4" name="Text Box 2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5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6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7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8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89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0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1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2" name="Text Box 21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3" name="Text Box 14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4" name="Text Box 15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5" name="Text Box 16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6" name="Text Box 17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7" name="Text Box 18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8" name="Text Box 19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62</xdr:row>
      <xdr:rowOff>0</xdr:rowOff>
    </xdr:from>
    <xdr:to>
      <xdr:col>1</xdr:col>
      <xdr:colOff>857250</xdr:colOff>
      <xdr:row>62</xdr:row>
      <xdr:rowOff>165099</xdr:rowOff>
    </xdr:to>
    <xdr:sp macro="" textlink="">
      <xdr:nvSpPr>
        <xdr:cNvPr id="7399" name="Text Box 20"/>
        <xdr:cNvSpPr txBox="1">
          <a:spLocks noChangeArrowheads="1"/>
        </xdr:cNvSpPr>
      </xdr:nvSpPr>
      <xdr:spPr bwMode="auto">
        <a:xfrm>
          <a:off x="1171575" y="15097125"/>
          <a:ext cx="76200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82550</xdr:rowOff>
    </xdr:to>
    <xdr:sp macro="" textlink="">
      <xdr:nvSpPr>
        <xdr:cNvPr id="7401" name="TextBox 3"/>
        <xdr:cNvSpPr txBox="1">
          <a:spLocks noChangeArrowheads="1"/>
        </xdr:cNvSpPr>
      </xdr:nvSpPr>
      <xdr:spPr bwMode="auto">
        <a:xfrm>
          <a:off x="2076450" y="13782675"/>
          <a:ext cx="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76200</xdr:rowOff>
    </xdr:to>
    <xdr:sp macro="" textlink="">
      <xdr:nvSpPr>
        <xdr:cNvPr id="7402" name="TextBox 3"/>
        <xdr:cNvSpPr txBox="1">
          <a:spLocks noChangeArrowheads="1"/>
        </xdr:cNvSpPr>
      </xdr:nvSpPr>
      <xdr:spPr bwMode="auto">
        <a:xfrm>
          <a:off x="2076450" y="13782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82550</xdr:rowOff>
    </xdr:to>
    <xdr:sp macro="" textlink="">
      <xdr:nvSpPr>
        <xdr:cNvPr id="7403" name="TextBox 3"/>
        <xdr:cNvSpPr txBox="1">
          <a:spLocks noChangeArrowheads="1"/>
        </xdr:cNvSpPr>
      </xdr:nvSpPr>
      <xdr:spPr bwMode="auto">
        <a:xfrm>
          <a:off x="2076450" y="13782675"/>
          <a:ext cx="0" cy="49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76200</xdr:rowOff>
    </xdr:to>
    <xdr:sp macro="" textlink="">
      <xdr:nvSpPr>
        <xdr:cNvPr id="7404" name="TextBox 3"/>
        <xdr:cNvSpPr txBox="1">
          <a:spLocks noChangeArrowheads="1"/>
        </xdr:cNvSpPr>
      </xdr:nvSpPr>
      <xdr:spPr bwMode="auto">
        <a:xfrm>
          <a:off x="2076450" y="13782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101600</xdr:rowOff>
    </xdr:to>
    <xdr:sp macro="" textlink="">
      <xdr:nvSpPr>
        <xdr:cNvPr id="7405" name="TextBox 3"/>
        <xdr:cNvSpPr txBox="1">
          <a:spLocks noChangeArrowheads="1"/>
        </xdr:cNvSpPr>
      </xdr:nvSpPr>
      <xdr:spPr bwMode="auto">
        <a:xfrm>
          <a:off x="2076450" y="13782675"/>
          <a:ext cx="0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92075</xdr:rowOff>
    </xdr:to>
    <xdr:sp macro="" textlink="">
      <xdr:nvSpPr>
        <xdr:cNvPr id="7406" name="TextBox 3"/>
        <xdr:cNvSpPr txBox="1">
          <a:spLocks noChangeArrowheads="1"/>
        </xdr:cNvSpPr>
      </xdr:nvSpPr>
      <xdr:spPr bwMode="auto">
        <a:xfrm>
          <a:off x="2076450" y="13782675"/>
          <a:ext cx="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101600</xdr:rowOff>
    </xdr:to>
    <xdr:sp macro="" textlink="">
      <xdr:nvSpPr>
        <xdr:cNvPr id="7407" name="TextBox 3"/>
        <xdr:cNvSpPr txBox="1">
          <a:spLocks noChangeArrowheads="1"/>
        </xdr:cNvSpPr>
      </xdr:nvSpPr>
      <xdr:spPr bwMode="auto">
        <a:xfrm>
          <a:off x="2076450" y="13782675"/>
          <a:ext cx="0" cy="51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92075</xdr:rowOff>
    </xdr:to>
    <xdr:sp macro="" textlink="">
      <xdr:nvSpPr>
        <xdr:cNvPr id="7408" name="TextBox 3"/>
        <xdr:cNvSpPr txBox="1">
          <a:spLocks noChangeArrowheads="1"/>
        </xdr:cNvSpPr>
      </xdr:nvSpPr>
      <xdr:spPr bwMode="auto">
        <a:xfrm>
          <a:off x="2076450" y="13782675"/>
          <a:ext cx="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34925</xdr:rowOff>
    </xdr:to>
    <xdr:sp macro="" textlink="">
      <xdr:nvSpPr>
        <xdr:cNvPr id="7409" name="TextBox 3"/>
        <xdr:cNvSpPr txBox="1">
          <a:spLocks noChangeArrowheads="1"/>
        </xdr:cNvSpPr>
      </xdr:nvSpPr>
      <xdr:spPr bwMode="auto">
        <a:xfrm>
          <a:off x="2076450" y="13782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25400</xdr:rowOff>
    </xdr:to>
    <xdr:sp macro="" textlink="">
      <xdr:nvSpPr>
        <xdr:cNvPr id="7410" name="TextBox 3"/>
        <xdr:cNvSpPr txBox="1">
          <a:spLocks noChangeArrowheads="1"/>
        </xdr:cNvSpPr>
      </xdr:nvSpPr>
      <xdr:spPr bwMode="auto">
        <a:xfrm>
          <a:off x="2076450" y="13782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34925</xdr:rowOff>
    </xdr:to>
    <xdr:sp macro="" textlink="">
      <xdr:nvSpPr>
        <xdr:cNvPr id="7411" name="TextBox 3"/>
        <xdr:cNvSpPr txBox="1">
          <a:spLocks noChangeArrowheads="1"/>
        </xdr:cNvSpPr>
      </xdr:nvSpPr>
      <xdr:spPr bwMode="auto">
        <a:xfrm>
          <a:off x="2076450" y="13782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57</xdr:row>
      <xdr:rowOff>38099</xdr:rowOff>
    </xdr:to>
    <xdr:sp macro="" textlink="">
      <xdr:nvSpPr>
        <xdr:cNvPr id="7412" name="TextBox 3"/>
        <xdr:cNvSpPr txBox="1">
          <a:spLocks noChangeArrowheads="1"/>
        </xdr:cNvSpPr>
      </xdr:nvSpPr>
      <xdr:spPr bwMode="auto">
        <a:xfrm>
          <a:off x="2076450" y="13782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25400</xdr:rowOff>
    </xdr:to>
    <xdr:sp macro="" textlink="">
      <xdr:nvSpPr>
        <xdr:cNvPr id="7413" name="TextBox 3"/>
        <xdr:cNvSpPr txBox="1">
          <a:spLocks noChangeArrowheads="1"/>
        </xdr:cNvSpPr>
      </xdr:nvSpPr>
      <xdr:spPr bwMode="auto">
        <a:xfrm>
          <a:off x="2076450" y="13782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88900</xdr:rowOff>
    </xdr:to>
    <xdr:sp macro="" textlink="">
      <xdr:nvSpPr>
        <xdr:cNvPr id="7414" name="TextBox 3"/>
        <xdr:cNvSpPr txBox="1">
          <a:spLocks noChangeArrowheads="1"/>
        </xdr:cNvSpPr>
      </xdr:nvSpPr>
      <xdr:spPr bwMode="auto">
        <a:xfrm>
          <a:off x="2076450" y="13782675"/>
          <a:ext cx="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79375</xdr:rowOff>
    </xdr:to>
    <xdr:sp macro="" textlink="">
      <xdr:nvSpPr>
        <xdr:cNvPr id="7415" name="TextBox 3"/>
        <xdr:cNvSpPr txBox="1">
          <a:spLocks noChangeArrowheads="1"/>
        </xdr:cNvSpPr>
      </xdr:nvSpPr>
      <xdr:spPr bwMode="auto">
        <a:xfrm>
          <a:off x="2076450" y="137826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88900</xdr:rowOff>
    </xdr:to>
    <xdr:sp macro="" textlink="">
      <xdr:nvSpPr>
        <xdr:cNvPr id="7416" name="TextBox 3"/>
        <xdr:cNvSpPr txBox="1">
          <a:spLocks noChangeArrowheads="1"/>
        </xdr:cNvSpPr>
      </xdr:nvSpPr>
      <xdr:spPr bwMode="auto">
        <a:xfrm>
          <a:off x="2076450" y="13782675"/>
          <a:ext cx="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54</xdr:row>
      <xdr:rowOff>0</xdr:rowOff>
    </xdr:from>
    <xdr:to>
      <xdr:col>1</xdr:col>
      <xdr:colOff>1685925</xdr:colOff>
      <xdr:row>56</xdr:row>
      <xdr:rowOff>79375</xdr:rowOff>
    </xdr:to>
    <xdr:sp macro="" textlink="">
      <xdr:nvSpPr>
        <xdr:cNvPr id="7417" name="TextBox 3"/>
        <xdr:cNvSpPr txBox="1">
          <a:spLocks noChangeArrowheads="1"/>
        </xdr:cNvSpPr>
      </xdr:nvSpPr>
      <xdr:spPr bwMode="auto">
        <a:xfrm>
          <a:off x="2076450" y="137826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18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19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0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1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2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3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4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5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6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7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8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29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0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1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2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3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4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5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6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7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8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39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0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1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2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3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4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5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6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7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8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49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0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1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2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3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4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5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6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7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8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59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0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1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2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3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4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5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6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7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8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69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0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1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2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3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4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5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6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7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8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79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0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1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2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3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4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5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6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7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8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89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0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1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2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3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4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5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6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7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8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499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0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1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2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3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4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5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6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7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8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09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0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1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2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3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4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5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6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7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8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19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0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1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2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3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4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5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6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7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8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29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0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1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2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3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4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5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6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7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8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39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0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1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2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3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4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5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6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7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8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49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0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1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2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3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4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5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6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7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8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59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0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1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2" name="Text Box 22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3" name="Text Box 23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4" name="Text Box 2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5" name="Text Box 2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6" name="Text Box 2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7" name="Text Box 2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8" name="Text Box 2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69" name="Text Box 2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0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1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2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3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4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5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6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7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8" name="Text Box 14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79" name="Text Box 15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0" name="Text Box 16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1" name="Text Box 17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2" name="Text Box 18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3" name="Text Box 19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4" name="Text Box 20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746760</xdr:colOff>
      <xdr:row>38</xdr:row>
      <xdr:rowOff>0</xdr:rowOff>
    </xdr:from>
    <xdr:to>
      <xdr:col>1</xdr:col>
      <xdr:colOff>815340</xdr:colOff>
      <xdr:row>38</xdr:row>
      <xdr:rowOff>130810</xdr:rowOff>
    </xdr:to>
    <xdr:sp macro="" textlink="">
      <xdr:nvSpPr>
        <xdr:cNvPr id="7585" name="Text Box 21"/>
        <xdr:cNvSpPr txBox="1">
          <a:spLocks noChangeArrowheads="1"/>
        </xdr:cNvSpPr>
      </xdr:nvSpPr>
      <xdr:spPr bwMode="auto">
        <a:xfrm>
          <a:off x="1137285" y="9039225"/>
          <a:ext cx="68580" cy="13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2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3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4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5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7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8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9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10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11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13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4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15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8" name="TextBox 3"/>
        <xdr:cNvSpPr txBox="1">
          <a:spLocks noChangeArrowheads="1"/>
        </xdr:cNvSpPr>
      </xdr:nvSpPr>
      <xdr:spPr bwMode="auto">
        <a:xfrm>
          <a:off x="2076450" y="16430625"/>
          <a:ext cx="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9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63501</xdr:rowOff>
    </xdr:to>
    <xdr:sp macro="" textlink="">
      <xdr:nvSpPr>
        <xdr:cNvPr id="21" name="TextBox 3"/>
        <xdr:cNvSpPr txBox="1">
          <a:spLocks noChangeArrowheads="1"/>
        </xdr:cNvSpPr>
      </xdr:nvSpPr>
      <xdr:spPr bwMode="auto">
        <a:xfrm>
          <a:off x="2076450" y="16430625"/>
          <a:ext cx="0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22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95250</xdr:rowOff>
    </xdr:to>
    <xdr:sp macro="" textlink="">
      <xdr:nvSpPr>
        <xdr:cNvPr id="23" name="TextBox 3"/>
        <xdr:cNvSpPr txBox="1">
          <a:spLocks noChangeArrowheads="1"/>
        </xdr:cNvSpPr>
      </xdr:nvSpPr>
      <xdr:spPr bwMode="auto">
        <a:xfrm>
          <a:off x="2076450" y="162687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85725</xdr:rowOff>
    </xdr:to>
    <xdr:sp macro="" textlink="">
      <xdr:nvSpPr>
        <xdr:cNvPr id="24" name="TextBox 3"/>
        <xdr:cNvSpPr txBox="1">
          <a:spLocks noChangeArrowheads="1"/>
        </xdr:cNvSpPr>
      </xdr:nvSpPr>
      <xdr:spPr bwMode="auto">
        <a:xfrm>
          <a:off x="2076450" y="162687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95250</xdr:rowOff>
    </xdr:to>
    <xdr:sp macro="" textlink="">
      <xdr:nvSpPr>
        <xdr:cNvPr id="25" name="TextBox 3"/>
        <xdr:cNvSpPr txBox="1">
          <a:spLocks noChangeArrowheads="1"/>
        </xdr:cNvSpPr>
      </xdr:nvSpPr>
      <xdr:spPr bwMode="auto">
        <a:xfrm>
          <a:off x="2076450" y="162687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75</xdr:row>
      <xdr:rowOff>111126</xdr:rowOff>
    </xdr:to>
    <xdr:sp macro="" textlink="">
      <xdr:nvSpPr>
        <xdr:cNvPr id="26" name="TextBox 3"/>
        <xdr:cNvSpPr txBox="1">
          <a:spLocks noChangeArrowheads="1"/>
        </xdr:cNvSpPr>
      </xdr:nvSpPr>
      <xdr:spPr bwMode="auto">
        <a:xfrm>
          <a:off x="2076450" y="16268700"/>
          <a:ext cx="0" cy="43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85725</xdr:rowOff>
    </xdr:to>
    <xdr:sp macro="" textlink="">
      <xdr:nvSpPr>
        <xdr:cNvPr id="27" name="TextBox 3"/>
        <xdr:cNvSpPr txBox="1">
          <a:spLocks noChangeArrowheads="1"/>
        </xdr:cNvSpPr>
      </xdr:nvSpPr>
      <xdr:spPr bwMode="auto">
        <a:xfrm>
          <a:off x="2076450" y="162687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63501</xdr:rowOff>
    </xdr:to>
    <xdr:sp macro="" textlink="">
      <xdr:nvSpPr>
        <xdr:cNvPr id="28" name="TextBox 3"/>
        <xdr:cNvSpPr txBox="1">
          <a:spLocks noChangeArrowheads="1"/>
        </xdr:cNvSpPr>
      </xdr:nvSpPr>
      <xdr:spPr bwMode="auto">
        <a:xfrm>
          <a:off x="2076450" y="16430625"/>
          <a:ext cx="0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29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63501</xdr:rowOff>
    </xdr:to>
    <xdr:sp macro="" textlink="">
      <xdr:nvSpPr>
        <xdr:cNvPr id="30" name="TextBox 3"/>
        <xdr:cNvSpPr txBox="1">
          <a:spLocks noChangeArrowheads="1"/>
        </xdr:cNvSpPr>
      </xdr:nvSpPr>
      <xdr:spPr bwMode="auto">
        <a:xfrm>
          <a:off x="2076450" y="16430625"/>
          <a:ext cx="0" cy="225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3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111126</xdr:rowOff>
    </xdr:to>
    <xdr:sp macro="" textlink="">
      <xdr:nvSpPr>
        <xdr:cNvPr id="32" name="TextBox 3"/>
        <xdr:cNvSpPr txBox="1">
          <a:spLocks noChangeArrowheads="1"/>
        </xdr:cNvSpPr>
      </xdr:nvSpPr>
      <xdr:spPr bwMode="auto">
        <a:xfrm>
          <a:off x="2076450" y="16430625"/>
          <a:ext cx="0" cy="27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33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34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35" name="TextBox 3"/>
        <xdr:cNvSpPr txBox="1">
          <a:spLocks noChangeArrowheads="1"/>
        </xdr:cNvSpPr>
      </xdr:nvSpPr>
      <xdr:spPr bwMode="auto">
        <a:xfrm>
          <a:off x="2076450" y="16430625"/>
          <a:ext cx="0" cy="374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36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37" name="TextBox 3"/>
        <xdr:cNvSpPr txBox="1">
          <a:spLocks noChangeArrowheads="1"/>
        </xdr:cNvSpPr>
      </xdr:nvSpPr>
      <xdr:spPr bwMode="auto">
        <a:xfrm>
          <a:off x="2076450" y="16430625"/>
          <a:ext cx="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82551</xdr:rowOff>
    </xdr:to>
    <xdr:sp macro="" textlink="">
      <xdr:nvSpPr>
        <xdr:cNvPr id="38" name="TextBox 3"/>
        <xdr:cNvSpPr txBox="1">
          <a:spLocks noChangeArrowheads="1"/>
        </xdr:cNvSpPr>
      </xdr:nvSpPr>
      <xdr:spPr bwMode="auto">
        <a:xfrm>
          <a:off x="2076450" y="16430625"/>
          <a:ext cx="0" cy="244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</xdr:rowOff>
    </xdr:to>
    <xdr:sp macro="" textlink="">
      <xdr:nvSpPr>
        <xdr:cNvPr id="39" name="TextBox 3"/>
        <xdr:cNvSpPr txBox="1">
          <a:spLocks noChangeArrowheads="1"/>
        </xdr:cNvSpPr>
      </xdr:nvSpPr>
      <xdr:spPr bwMode="auto">
        <a:xfrm>
          <a:off x="2076450" y="16430625"/>
          <a:ext cx="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40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41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2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3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5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6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8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6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7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8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1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2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3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4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5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7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8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69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0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1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2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3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8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79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0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1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5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6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7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8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89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0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1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2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3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4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5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6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7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5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2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3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114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15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7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8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19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0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1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2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3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4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8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29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0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1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2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5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7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8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39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0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1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2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3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4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5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6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7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8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1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2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3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4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5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59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0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1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2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3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4" name="Text Box 22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5" name="Text Box 23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7" name="Text Box 2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8" name="Text Box 2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69" name="Text Box 2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0" name="Text Box 2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1" name="Text Box 2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2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5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6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7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8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79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2" name="Text Box 16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3" name="Text Box 17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4" name="Text Box 18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5" name="Text Box 19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6" name="Text Box 20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25401</xdr:rowOff>
    </xdr:to>
    <xdr:sp macro="" textlink="">
      <xdr:nvSpPr>
        <xdr:cNvPr id="187" name="Text Box 21"/>
        <xdr:cNvSpPr txBox="1">
          <a:spLocks noChangeArrowheads="1"/>
        </xdr:cNvSpPr>
      </xdr:nvSpPr>
      <xdr:spPr bwMode="auto">
        <a:xfrm>
          <a:off x="1133475" y="16430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114300</xdr:rowOff>
    </xdr:to>
    <xdr:sp macro="" textlink="">
      <xdr:nvSpPr>
        <xdr:cNvPr id="188" name="TextBox 3"/>
        <xdr:cNvSpPr txBox="1">
          <a:spLocks noChangeArrowheads="1"/>
        </xdr:cNvSpPr>
      </xdr:nvSpPr>
      <xdr:spPr bwMode="auto">
        <a:xfrm>
          <a:off x="2076450" y="16268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104775</xdr:rowOff>
    </xdr:to>
    <xdr:sp macro="" textlink="">
      <xdr:nvSpPr>
        <xdr:cNvPr id="189" name="TextBox 3"/>
        <xdr:cNvSpPr txBox="1">
          <a:spLocks noChangeArrowheads="1"/>
        </xdr:cNvSpPr>
      </xdr:nvSpPr>
      <xdr:spPr bwMode="auto">
        <a:xfrm>
          <a:off x="2076450" y="16268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114300</xdr:rowOff>
    </xdr:to>
    <xdr:sp macro="" textlink="">
      <xdr:nvSpPr>
        <xdr:cNvPr id="190" name="TextBox 3"/>
        <xdr:cNvSpPr txBox="1">
          <a:spLocks noChangeArrowheads="1"/>
        </xdr:cNvSpPr>
      </xdr:nvSpPr>
      <xdr:spPr bwMode="auto">
        <a:xfrm>
          <a:off x="2076450" y="162687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73</xdr:row>
      <xdr:rowOff>0</xdr:rowOff>
    </xdr:from>
    <xdr:to>
      <xdr:col>1</xdr:col>
      <xdr:colOff>1685925</xdr:colOff>
      <xdr:row>74</xdr:row>
      <xdr:rowOff>104775</xdr:rowOff>
    </xdr:to>
    <xdr:sp macro="" textlink="">
      <xdr:nvSpPr>
        <xdr:cNvPr id="191" name="TextBox 3"/>
        <xdr:cNvSpPr txBox="1">
          <a:spLocks noChangeArrowheads="1"/>
        </xdr:cNvSpPr>
      </xdr:nvSpPr>
      <xdr:spPr bwMode="auto">
        <a:xfrm>
          <a:off x="2076450" y="1626870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19051</xdr:rowOff>
    </xdr:to>
    <xdr:sp macro="" textlink="">
      <xdr:nvSpPr>
        <xdr:cNvPr id="192" name="TextBox 3"/>
        <xdr:cNvSpPr txBox="1">
          <a:spLocks noChangeArrowheads="1"/>
        </xdr:cNvSpPr>
      </xdr:nvSpPr>
      <xdr:spPr bwMode="auto">
        <a:xfrm>
          <a:off x="2076450" y="16430625"/>
          <a:ext cx="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193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19051</xdr:rowOff>
    </xdr:to>
    <xdr:sp macro="" textlink="">
      <xdr:nvSpPr>
        <xdr:cNvPr id="194" name="TextBox 3"/>
        <xdr:cNvSpPr txBox="1">
          <a:spLocks noChangeArrowheads="1"/>
        </xdr:cNvSpPr>
      </xdr:nvSpPr>
      <xdr:spPr bwMode="auto">
        <a:xfrm>
          <a:off x="2076450" y="16430625"/>
          <a:ext cx="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195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196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197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198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199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200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123826</xdr:rowOff>
    </xdr:to>
    <xdr:sp macro="" textlink="">
      <xdr:nvSpPr>
        <xdr:cNvPr id="201" name="TextBox 3"/>
        <xdr:cNvSpPr txBox="1">
          <a:spLocks noChangeArrowheads="1"/>
        </xdr:cNvSpPr>
      </xdr:nvSpPr>
      <xdr:spPr bwMode="auto">
        <a:xfrm>
          <a:off x="2076450" y="16430625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38101</xdr:rowOff>
    </xdr:to>
    <xdr:sp macro="" textlink="">
      <xdr:nvSpPr>
        <xdr:cNvPr id="202" name="TextBox 3"/>
        <xdr:cNvSpPr txBox="1">
          <a:spLocks noChangeArrowheads="1"/>
        </xdr:cNvSpPr>
      </xdr:nvSpPr>
      <xdr:spPr bwMode="auto">
        <a:xfrm>
          <a:off x="2076450" y="16430625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203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38101</xdr:rowOff>
    </xdr:to>
    <xdr:sp macro="" textlink="">
      <xdr:nvSpPr>
        <xdr:cNvPr id="204" name="TextBox 3"/>
        <xdr:cNvSpPr txBox="1">
          <a:spLocks noChangeArrowheads="1"/>
        </xdr:cNvSpPr>
      </xdr:nvSpPr>
      <xdr:spPr bwMode="auto">
        <a:xfrm>
          <a:off x="2076450" y="16430625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05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38101</xdr:rowOff>
    </xdr:to>
    <xdr:sp macro="" textlink="">
      <xdr:nvSpPr>
        <xdr:cNvPr id="206" name="TextBox 3"/>
        <xdr:cNvSpPr txBox="1">
          <a:spLocks noChangeArrowheads="1"/>
        </xdr:cNvSpPr>
      </xdr:nvSpPr>
      <xdr:spPr bwMode="auto">
        <a:xfrm>
          <a:off x="2076450" y="16430625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07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208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209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10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11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12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13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214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133351</xdr:rowOff>
    </xdr:to>
    <xdr:sp macro="" textlink="">
      <xdr:nvSpPr>
        <xdr:cNvPr id="215" name="TextBox 3"/>
        <xdr:cNvSpPr txBox="1">
          <a:spLocks noChangeArrowheads="1"/>
        </xdr:cNvSpPr>
      </xdr:nvSpPr>
      <xdr:spPr bwMode="auto">
        <a:xfrm>
          <a:off x="2076450" y="16430625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216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217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218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219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9526</xdr:rowOff>
    </xdr:to>
    <xdr:sp macro="" textlink="">
      <xdr:nvSpPr>
        <xdr:cNvPr id="220" name="TextBox 3"/>
        <xdr:cNvSpPr txBox="1">
          <a:spLocks noChangeArrowheads="1"/>
        </xdr:cNvSpPr>
      </xdr:nvSpPr>
      <xdr:spPr bwMode="auto">
        <a:xfrm>
          <a:off x="2076450" y="16430625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22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222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223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224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9526</xdr:rowOff>
    </xdr:to>
    <xdr:sp macro="" textlink="">
      <xdr:nvSpPr>
        <xdr:cNvPr id="225" name="TextBox 3"/>
        <xdr:cNvSpPr txBox="1">
          <a:spLocks noChangeArrowheads="1"/>
        </xdr:cNvSpPr>
      </xdr:nvSpPr>
      <xdr:spPr bwMode="auto">
        <a:xfrm>
          <a:off x="2076450" y="16430625"/>
          <a:ext cx="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226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227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228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229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123826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2076450" y="16430625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6351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2076450" y="16430625"/>
          <a:ext cx="0" cy="168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61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62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63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64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65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146051</xdr:rowOff>
    </xdr:to>
    <xdr:sp macro="" textlink="">
      <xdr:nvSpPr>
        <xdr:cNvPr id="266" name="TextBox 3"/>
        <xdr:cNvSpPr txBox="1">
          <a:spLocks noChangeArrowheads="1"/>
        </xdr:cNvSpPr>
      </xdr:nvSpPr>
      <xdr:spPr bwMode="auto">
        <a:xfrm>
          <a:off x="2076450" y="16430625"/>
          <a:ext cx="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67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68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269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70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71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272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273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74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275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76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77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78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279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80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81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282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3176</xdr:rowOff>
    </xdr:to>
    <xdr:sp macro="" textlink="">
      <xdr:nvSpPr>
        <xdr:cNvPr id="283" name="TextBox 3"/>
        <xdr:cNvSpPr txBox="1">
          <a:spLocks noChangeArrowheads="1"/>
        </xdr:cNvSpPr>
      </xdr:nvSpPr>
      <xdr:spPr bwMode="auto">
        <a:xfrm>
          <a:off x="2076450" y="16430625"/>
          <a:ext cx="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284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85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88901</xdr:rowOff>
    </xdr:to>
    <xdr:sp macro="" textlink="">
      <xdr:nvSpPr>
        <xdr:cNvPr id="286" name="TextBox 3"/>
        <xdr:cNvSpPr txBox="1">
          <a:spLocks noChangeArrowheads="1"/>
        </xdr:cNvSpPr>
      </xdr:nvSpPr>
      <xdr:spPr bwMode="auto">
        <a:xfrm>
          <a:off x="2076450" y="16430625"/>
          <a:ext cx="0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87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88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12701</xdr:rowOff>
    </xdr:to>
    <xdr:sp macro="" textlink="">
      <xdr:nvSpPr>
        <xdr:cNvPr id="289" name="TextBox 3"/>
        <xdr:cNvSpPr txBox="1">
          <a:spLocks noChangeArrowheads="1"/>
        </xdr:cNvSpPr>
      </xdr:nvSpPr>
      <xdr:spPr bwMode="auto">
        <a:xfrm>
          <a:off x="2076450" y="16430625"/>
          <a:ext cx="0" cy="17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90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291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292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93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294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295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296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297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298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88901</xdr:rowOff>
    </xdr:to>
    <xdr:sp macro="" textlink="">
      <xdr:nvSpPr>
        <xdr:cNvPr id="299" name="TextBox 3"/>
        <xdr:cNvSpPr txBox="1">
          <a:spLocks noChangeArrowheads="1"/>
        </xdr:cNvSpPr>
      </xdr:nvSpPr>
      <xdr:spPr bwMode="auto">
        <a:xfrm>
          <a:off x="2076450" y="16430625"/>
          <a:ext cx="0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300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88901</xdr:rowOff>
    </xdr:to>
    <xdr:sp macro="" textlink="">
      <xdr:nvSpPr>
        <xdr:cNvPr id="301" name="TextBox 3"/>
        <xdr:cNvSpPr txBox="1">
          <a:spLocks noChangeArrowheads="1"/>
        </xdr:cNvSpPr>
      </xdr:nvSpPr>
      <xdr:spPr bwMode="auto">
        <a:xfrm>
          <a:off x="2076450" y="16430625"/>
          <a:ext cx="0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302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831850</xdr:colOff>
      <xdr:row>78</xdr:row>
      <xdr:rowOff>133350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1171575" y="17183100"/>
          <a:ext cx="50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1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8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29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0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1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2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3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1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2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3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4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5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6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8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5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6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7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8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79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0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1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2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0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1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2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3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4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5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6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3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7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8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49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0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1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2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3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4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2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3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4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5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6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7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8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7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8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5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6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7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8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499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0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2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7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8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69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0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1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2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4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8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9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591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592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593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594" name="TextBox 3"/>
        <xdr:cNvSpPr txBox="1">
          <a:spLocks noChangeArrowheads="1"/>
        </xdr:cNvSpPr>
      </xdr:nvSpPr>
      <xdr:spPr bwMode="auto">
        <a:xfrm>
          <a:off x="2076450" y="16430625"/>
          <a:ext cx="0" cy="36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595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596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597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598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599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600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601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602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603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604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05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606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607" name="TextBox 3"/>
        <xdr:cNvSpPr txBox="1">
          <a:spLocks noChangeArrowheads="1"/>
        </xdr:cNvSpPr>
      </xdr:nvSpPr>
      <xdr:spPr bwMode="auto">
        <a:xfrm>
          <a:off x="2076450" y="16430625"/>
          <a:ext cx="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608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609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610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611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612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13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614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15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123826</xdr:rowOff>
    </xdr:to>
    <xdr:sp macro="" textlink="">
      <xdr:nvSpPr>
        <xdr:cNvPr id="616" name="TextBox 3"/>
        <xdr:cNvSpPr txBox="1">
          <a:spLocks noChangeArrowheads="1"/>
        </xdr:cNvSpPr>
      </xdr:nvSpPr>
      <xdr:spPr bwMode="auto">
        <a:xfrm>
          <a:off x="2076450" y="16430625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617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18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619" name="TextBox 3"/>
        <xdr:cNvSpPr txBox="1">
          <a:spLocks noChangeArrowheads="1"/>
        </xdr:cNvSpPr>
      </xdr:nvSpPr>
      <xdr:spPr bwMode="auto">
        <a:xfrm>
          <a:off x="2076450" y="16430625"/>
          <a:ext cx="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620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621" name="TextBox 3"/>
        <xdr:cNvSpPr txBox="1">
          <a:spLocks noChangeArrowheads="1"/>
        </xdr:cNvSpPr>
      </xdr:nvSpPr>
      <xdr:spPr bwMode="auto">
        <a:xfrm>
          <a:off x="2076450" y="16430625"/>
          <a:ext cx="0" cy="355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622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623" name="TextBox 3"/>
        <xdr:cNvSpPr txBox="1">
          <a:spLocks noChangeArrowheads="1"/>
        </xdr:cNvSpPr>
      </xdr:nvSpPr>
      <xdr:spPr bwMode="auto">
        <a:xfrm>
          <a:off x="2076450" y="16430625"/>
          <a:ext cx="0" cy="35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624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625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26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27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28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29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0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1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2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3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4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7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8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39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0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1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4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0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1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3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4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5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6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7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8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0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1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2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3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4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5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6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4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5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6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7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8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79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0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1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8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0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2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3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4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5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6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697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698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699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0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1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2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3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4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5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6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7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8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0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1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3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4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5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1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4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5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6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7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8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29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0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1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3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0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2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3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4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5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6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7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8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49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0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1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2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3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4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5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5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6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7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8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69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70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771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772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773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774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775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776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777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778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779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780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781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782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783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784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785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786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787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788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789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790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79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792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793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794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146051</xdr:rowOff>
    </xdr:to>
    <xdr:sp macro="" textlink="">
      <xdr:nvSpPr>
        <xdr:cNvPr id="795" name="TextBox 3"/>
        <xdr:cNvSpPr txBox="1">
          <a:spLocks noChangeArrowheads="1"/>
        </xdr:cNvSpPr>
      </xdr:nvSpPr>
      <xdr:spPr bwMode="auto">
        <a:xfrm>
          <a:off x="2076450" y="16430625"/>
          <a:ext cx="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796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797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798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799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800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801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802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803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804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805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806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807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88901</xdr:rowOff>
    </xdr:to>
    <xdr:sp macro="" textlink="">
      <xdr:nvSpPr>
        <xdr:cNvPr id="808" name="TextBox 3"/>
        <xdr:cNvSpPr txBox="1">
          <a:spLocks noChangeArrowheads="1"/>
        </xdr:cNvSpPr>
      </xdr:nvSpPr>
      <xdr:spPr bwMode="auto">
        <a:xfrm>
          <a:off x="2076450" y="16430625"/>
          <a:ext cx="0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809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810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811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812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813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814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815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816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19051</xdr:rowOff>
    </xdr:to>
    <xdr:sp macro="" textlink="">
      <xdr:nvSpPr>
        <xdr:cNvPr id="817" name="TextBox 3"/>
        <xdr:cNvSpPr txBox="1">
          <a:spLocks noChangeArrowheads="1"/>
        </xdr:cNvSpPr>
      </xdr:nvSpPr>
      <xdr:spPr bwMode="auto">
        <a:xfrm>
          <a:off x="2076450" y="16430625"/>
          <a:ext cx="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818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19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20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82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82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823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24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25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26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27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828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29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30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31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32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833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3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35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836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37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38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39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40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4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42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43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4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45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158751</xdr:rowOff>
    </xdr:to>
    <xdr:sp macro="" textlink="">
      <xdr:nvSpPr>
        <xdr:cNvPr id="846" name="TextBox 3"/>
        <xdr:cNvSpPr txBox="1">
          <a:spLocks noChangeArrowheads="1"/>
        </xdr:cNvSpPr>
      </xdr:nvSpPr>
      <xdr:spPr bwMode="auto">
        <a:xfrm>
          <a:off x="2076450" y="16430625"/>
          <a:ext cx="0" cy="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47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48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849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50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85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52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853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854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855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856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57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58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859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60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61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862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863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111126</xdr:rowOff>
    </xdr:to>
    <xdr:sp macro="" textlink="">
      <xdr:nvSpPr>
        <xdr:cNvPr id="864" name="TextBox 3"/>
        <xdr:cNvSpPr txBox="1">
          <a:spLocks noChangeArrowheads="1"/>
        </xdr:cNvSpPr>
      </xdr:nvSpPr>
      <xdr:spPr bwMode="auto">
        <a:xfrm>
          <a:off x="2076450" y="16430625"/>
          <a:ext cx="0" cy="27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65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866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67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68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869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70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87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87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73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874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875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876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877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120651</xdr:rowOff>
    </xdr:to>
    <xdr:sp macro="" textlink="">
      <xdr:nvSpPr>
        <xdr:cNvPr id="878" name="TextBox 3"/>
        <xdr:cNvSpPr txBox="1">
          <a:spLocks noChangeArrowheads="1"/>
        </xdr:cNvSpPr>
      </xdr:nvSpPr>
      <xdr:spPr bwMode="auto">
        <a:xfrm>
          <a:off x="2076450" y="16430625"/>
          <a:ext cx="0" cy="28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879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880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881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882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883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884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885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886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887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888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889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890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891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892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893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894" name="TextBox 3"/>
        <xdr:cNvSpPr txBox="1">
          <a:spLocks noChangeArrowheads="1"/>
        </xdr:cNvSpPr>
      </xdr:nvSpPr>
      <xdr:spPr bwMode="auto">
        <a:xfrm>
          <a:off x="2076450" y="16430625"/>
          <a:ext cx="0" cy="34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895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896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897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898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899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900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901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57151</xdr:rowOff>
    </xdr:to>
    <xdr:sp macro="" textlink="">
      <xdr:nvSpPr>
        <xdr:cNvPr id="902" name="TextBox 3"/>
        <xdr:cNvSpPr txBox="1">
          <a:spLocks noChangeArrowheads="1"/>
        </xdr:cNvSpPr>
      </xdr:nvSpPr>
      <xdr:spPr bwMode="auto">
        <a:xfrm>
          <a:off x="2076450" y="16430625"/>
          <a:ext cx="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903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904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905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906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907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66676</xdr:rowOff>
    </xdr:to>
    <xdr:sp macro="" textlink="">
      <xdr:nvSpPr>
        <xdr:cNvPr id="908" name="TextBox 3"/>
        <xdr:cNvSpPr txBox="1">
          <a:spLocks noChangeArrowheads="1"/>
        </xdr:cNvSpPr>
      </xdr:nvSpPr>
      <xdr:spPr bwMode="auto">
        <a:xfrm>
          <a:off x="2076450" y="16430625"/>
          <a:ext cx="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909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910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911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912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913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76201</xdr:rowOff>
    </xdr:to>
    <xdr:sp macro="" textlink="">
      <xdr:nvSpPr>
        <xdr:cNvPr id="914" name="TextBox 3"/>
        <xdr:cNvSpPr txBox="1">
          <a:spLocks noChangeArrowheads="1"/>
        </xdr:cNvSpPr>
      </xdr:nvSpPr>
      <xdr:spPr bwMode="auto">
        <a:xfrm>
          <a:off x="2076450" y="16430625"/>
          <a:ext cx="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915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123826</xdr:rowOff>
    </xdr:to>
    <xdr:sp macro="" textlink="">
      <xdr:nvSpPr>
        <xdr:cNvPr id="916" name="TextBox 3"/>
        <xdr:cNvSpPr txBox="1">
          <a:spLocks noChangeArrowheads="1"/>
        </xdr:cNvSpPr>
      </xdr:nvSpPr>
      <xdr:spPr bwMode="auto">
        <a:xfrm>
          <a:off x="2076450" y="16430625"/>
          <a:ext cx="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917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918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919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920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92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922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923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924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925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26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27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28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29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0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1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2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3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4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6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7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8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39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0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1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4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0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1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2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3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4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5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6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7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8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0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1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2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3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4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5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6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4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8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0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2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3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4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5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6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997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998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999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0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1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2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3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5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6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7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8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09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0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1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2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3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4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5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1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4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5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6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7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8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29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0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1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2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4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5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7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39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0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1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2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3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4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5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7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8" name="Text Box 22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49" name="Text Box 23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0" name="Text Box 2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1" name="Text Box 2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2" name="Text Box 2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3" name="Text Box 2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4" name="Text Box 2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5" name="Text Box 2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6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7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8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59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0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1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2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3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4" name="Text Box 14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5" name="Text Box 15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6" name="Text Box 16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7" name="Text Box 17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8" name="Text Box 18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69" name="Text Box 19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70" name="Text Box 20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38101</xdr:rowOff>
    </xdr:to>
    <xdr:sp macro="" textlink="">
      <xdr:nvSpPr>
        <xdr:cNvPr id="1071" name="Text Box 21"/>
        <xdr:cNvSpPr txBox="1">
          <a:spLocks noChangeArrowheads="1"/>
        </xdr:cNvSpPr>
      </xdr:nvSpPr>
      <xdr:spPr bwMode="auto">
        <a:xfrm>
          <a:off x="1133475" y="164306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1072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1073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31751</xdr:rowOff>
    </xdr:to>
    <xdr:sp macro="" textlink="">
      <xdr:nvSpPr>
        <xdr:cNvPr id="1074" name="TextBox 3"/>
        <xdr:cNvSpPr txBox="1">
          <a:spLocks noChangeArrowheads="1"/>
        </xdr:cNvSpPr>
      </xdr:nvSpPr>
      <xdr:spPr bwMode="auto">
        <a:xfrm>
          <a:off x="2076450" y="16430625"/>
          <a:ext cx="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1075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1076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077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1078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079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1080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1081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1082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1083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1084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085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50801</xdr:rowOff>
    </xdr:to>
    <xdr:sp macro="" textlink="">
      <xdr:nvSpPr>
        <xdr:cNvPr id="1086" name="TextBox 3"/>
        <xdr:cNvSpPr txBox="1">
          <a:spLocks noChangeArrowheads="1"/>
        </xdr:cNvSpPr>
      </xdr:nvSpPr>
      <xdr:spPr bwMode="auto">
        <a:xfrm>
          <a:off x="2076450" y="16430625"/>
          <a:ext cx="0" cy="212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087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1088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1089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090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09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092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093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1094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146051</xdr:rowOff>
    </xdr:to>
    <xdr:sp macro="" textlink="">
      <xdr:nvSpPr>
        <xdr:cNvPr id="1095" name="TextBox 3"/>
        <xdr:cNvSpPr txBox="1">
          <a:spLocks noChangeArrowheads="1"/>
        </xdr:cNvSpPr>
      </xdr:nvSpPr>
      <xdr:spPr bwMode="auto">
        <a:xfrm>
          <a:off x="2076450" y="16430625"/>
          <a:ext cx="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1096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1097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1098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1099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1100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1101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79376</xdr:rowOff>
    </xdr:to>
    <xdr:sp macro="" textlink="">
      <xdr:nvSpPr>
        <xdr:cNvPr id="1102" name="TextBox 3"/>
        <xdr:cNvSpPr txBox="1">
          <a:spLocks noChangeArrowheads="1"/>
        </xdr:cNvSpPr>
      </xdr:nvSpPr>
      <xdr:spPr bwMode="auto">
        <a:xfrm>
          <a:off x="2076450" y="16430625"/>
          <a:ext cx="0" cy="241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1103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41276</xdr:rowOff>
    </xdr:to>
    <xdr:sp macro="" textlink="">
      <xdr:nvSpPr>
        <xdr:cNvPr id="1104" name="TextBox 3"/>
        <xdr:cNvSpPr txBox="1">
          <a:spLocks noChangeArrowheads="1"/>
        </xdr:cNvSpPr>
      </xdr:nvSpPr>
      <xdr:spPr bwMode="auto">
        <a:xfrm>
          <a:off x="2076450" y="16430625"/>
          <a:ext cx="0" cy="203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22226</xdr:rowOff>
    </xdr:to>
    <xdr:sp macro="" textlink="">
      <xdr:nvSpPr>
        <xdr:cNvPr id="1105" name="TextBox 3"/>
        <xdr:cNvSpPr txBox="1">
          <a:spLocks noChangeArrowheads="1"/>
        </xdr:cNvSpPr>
      </xdr:nvSpPr>
      <xdr:spPr bwMode="auto">
        <a:xfrm>
          <a:off x="2076450" y="16430625"/>
          <a:ext cx="0" cy="18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1106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1107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88901</xdr:rowOff>
    </xdr:to>
    <xdr:sp macro="" textlink="">
      <xdr:nvSpPr>
        <xdr:cNvPr id="1108" name="TextBox 3"/>
        <xdr:cNvSpPr txBox="1">
          <a:spLocks noChangeArrowheads="1"/>
        </xdr:cNvSpPr>
      </xdr:nvSpPr>
      <xdr:spPr bwMode="auto">
        <a:xfrm>
          <a:off x="2076450" y="16430625"/>
          <a:ext cx="0" cy="250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1109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110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69851</xdr:rowOff>
    </xdr:to>
    <xdr:sp macro="" textlink="">
      <xdr:nvSpPr>
        <xdr:cNvPr id="1111" name="TextBox 3"/>
        <xdr:cNvSpPr txBox="1">
          <a:spLocks noChangeArrowheads="1"/>
        </xdr:cNvSpPr>
      </xdr:nvSpPr>
      <xdr:spPr bwMode="auto">
        <a:xfrm>
          <a:off x="2076450" y="16430625"/>
          <a:ext cx="0" cy="23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60326</xdr:rowOff>
    </xdr:to>
    <xdr:sp macro="" textlink="">
      <xdr:nvSpPr>
        <xdr:cNvPr id="1112" name="TextBox 3"/>
        <xdr:cNvSpPr txBox="1">
          <a:spLocks noChangeArrowheads="1"/>
        </xdr:cNvSpPr>
      </xdr:nvSpPr>
      <xdr:spPr bwMode="auto">
        <a:xfrm>
          <a:off x="2076450" y="16430625"/>
          <a:ext cx="0" cy="22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1113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1114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47626</xdr:rowOff>
    </xdr:to>
    <xdr:sp macro="" textlink="">
      <xdr:nvSpPr>
        <xdr:cNvPr id="1115" name="TextBox 3"/>
        <xdr:cNvSpPr txBox="1">
          <a:spLocks noChangeArrowheads="1"/>
        </xdr:cNvSpPr>
      </xdr:nvSpPr>
      <xdr:spPr bwMode="auto">
        <a:xfrm>
          <a:off x="2076450" y="16430625"/>
          <a:ext cx="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28576</xdr:rowOff>
    </xdr:to>
    <xdr:sp macro="" textlink="">
      <xdr:nvSpPr>
        <xdr:cNvPr id="1116" name="TextBox 3"/>
        <xdr:cNvSpPr txBox="1">
          <a:spLocks noChangeArrowheads="1"/>
        </xdr:cNvSpPr>
      </xdr:nvSpPr>
      <xdr:spPr bwMode="auto">
        <a:xfrm>
          <a:off x="2076450" y="16430625"/>
          <a:ext cx="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19051</xdr:rowOff>
    </xdr:to>
    <xdr:sp macro="" textlink="">
      <xdr:nvSpPr>
        <xdr:cNvPr id="1117" name="TextBox 3"/>
        <xdr:cNvSpPr txBox="1">
          <a:spLocks noChangeArrowheads="1"/>
        </xdr:cNvSpPr>
      </xdr:nvSpPr>
      <xdr:spPr bwMode="auto">
        <a:xfrm>
          <a:off x="2076450" y="16430625"/>
          <a:ext cx="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118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19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20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112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12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1123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24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25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26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27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1128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29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30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31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32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1133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3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35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1136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37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38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39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40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4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42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43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4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45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158751</xdr:rowOff>
    </xdr:to>
    <xdr:sp macro="" textlink="">
      <xdr:nvSpPr>
        <xdr:cNvPr id="1146" name="TextBox 3"/>
        <xdr:cNvSpPr txBox="1">
          <a:spLocks noChangeArrowheads="1"/>
        </xdr:cNvSpPr>
      </xdr:nvSpPr>
      <xdr:spPr bwMode="auto">
        <a:xfrm>
          <a:off x="2076450" y="16430625"/>
          <a:ext cx="0" cy="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47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48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149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50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5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52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153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154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155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156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57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58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159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60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61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162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163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111126</xdr:rowOff>
    </xdr:to>
    <xdr:sp macro="" textlink="">
      <xdr:nvSpPr>
        <xdr:cNvPr id="1164" name="TextBox 3"/>
        <xdr:cNvSpPr txBox="1">
          <a:spLocks noChangeArrowheads="1"/>
        </xdr:cNvSpPr>
      </xdr:nvSpPr>
      <xdr:spPr bwMode="auto">
        <a:xfrm>
          <a:off x="2076450" y="16430625"/>
          <a:ext cx="0" cy="27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65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166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67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68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169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70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1171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17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73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174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175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176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1177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120651</xdr:rowOff>
    </xdr:to>
    <xdr:sp macro="" textlink="">
      <xdr:nvSpPr>
        <xdr:cNvPr id="1178" name="TextBox 3"/>
        <xdr:cNvSpPr txBox="1">
          <a:spLocks noChangeArrowheads="1"/>
        </xdr:cNvSpPr>
      </xdr:nvSpPr>
      <xdr:spPr bwMode="auto">
        <a:xfrm>
          <a:off x="2076450" y="16430625"/>
          <a:ext cx="0" cy="28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179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1180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181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1182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1183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1184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107951</xdr:rowOff>
    </xdr:to>
    <xdr:sp macro="" textlink="">
      <xdr:nvSpPr>
        <xdr:cNvPr id="1185" name="TextBox 3"/>
        <xdr:cNvSpPr txBox="1">
          <a:spLocks noChangeArrowheads="1"/>
        </xdr:cNvSpPr>
      </xdr:nvSpPr>
      <xdr:spPr bwMode="auto">
        <a:xfrm>
          <a:off x="2076450" y="16430625"/>
          <a:ext cx="0" cy="26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98426</xdr:rowOff>
    </xdr:to>
    <xdr:sp macro="" textlink="">
      <xdr:nvSpPr>
        <xdr:cNvPr id="1186" name="TextBox 3"/>
        <xdr:cNvSpPr txBox="1">
          <a:spLocks noChangeArrowheads="1"/>
        </xdr:cNvSpPr>
      </xdr:nvSpPr>
      <xdr:spPr bwMode="auto">
        <a:xfrm>
          <a:off x="2076450" y="16430625"/>
          <a:ext cx="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1187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1188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127001</xdr:rowOff>
    </xdr:to>
    <xdr:sp macro="" textlink="">
      <xdr:nvSpPr>
        <xdr:cNvPr id="1189" name="TextBox 3"/>
        <xdr:cNvSpPr txBox="1">
          <a:spLocks noChangeArrowheads="1"/>
        </xdr:cNvSpPr>
      </xdr:nvSpPr>
      <xdr:spPr bwMode="auto">
        <a:xfrm>
          <a:off x="2076450" y="16430625"/>
          <a:ext cx="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117476</xdr:rowOff>
    </xdr:to>
    <xdr:sp macro="" textlink="">
      <xdr:nvSpPr>
        <xdr:cNvPr id="1190" name="TextBox 3"/>
        <xdr:cNvSpPr txBox="1">
          <a:spLocks noChangeArrowheads="1"/>
        </xdr:cNvSpPr>
      </xdr:nvSpPr>
      <xdr:spPr bwMode="auto">
        <a:xfrm>
          <a:off x="2076450" y="16430625"/>
          <a:ext cx="0" cy="279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1191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92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93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194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95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1196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97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198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1199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00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01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02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03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0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05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06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07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08" name="TextBox 3"/>
        <xdr:cNvSpPr txBox="1">
          <a:spLocks noChangeArrowheads="1"/>
        </xdr:cNvSpPr>
      </xdr:nvSpPr>
      <xdr:spPr bwMode="auto">
        <a:xfrm>
          <a:off x="2076450" y="16430625"/>
          <a:ext cx="0" cy="330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158751</xdr:rowOff>
    </xdr:to>
    <xdr:sp macro="" textlink="">
      <xdr:nvSpPr>
        <xdr:cNvPr id="1209" name="TextBox 3"/>
        <xdr:cNvSpPr txBox="1">
          <a:spLocks noChangeArrowheads="1"/>
        </xdr:cNvSpPr>
      </xdr:nvSpPr>
      <xdr:spPr bwMode="auto">
        <a:xfrm>
          <a:off x="2076450" y="16430625"/>
          <a:ext cx="0" cy="320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10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11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212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13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3176</xdr:rowOff>
    </xdr:to>
    <xdr:sp macro="" textlink="">
      <xdr:nvSpPr>
        <xdr:cNvPr id="1214" name="TextBox 3"/>
        <xdr:cNvSpPr txBox="1">
          <a:spLocks noChangeArrowheads="1"/>
        </xdr:cNvSpPr>
      </xdr:nvSpPr>
      <xdr:spPr bwMode="auto">
        <a:xfrm>
          <a:off x="2076450" y="16430625"/>
          <a:ext cx="0" cy="33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168276</xdr:rowOff>
    </xdr:to>
    <xdr:sp macro="" textlink="">
      <xdr:nvSpPr>
        <xdr:cNvPr id="1215" name="TextBox 3"/>
        <xdr:cNvSpPr txBox="1">
          <a:spLocks noChangeArrowheads="1"/>
        </xdr:cNvSpPr>
      </xdr:nvSpPr>
      <xdr:spPr bwMode="auto">
        <a:xfrm>
          <a:off x="2076450" y="16430625"/>
          <a:ext cx="0" cy="33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216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217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165101</xdr:rowOff>
    </xdr:to>
    <xdr:sp macro="" textlink="">
      <xdr:nvSpPr>
        <xdr:cNvPr id="1218" name="TextBox 3"/>
        <xdr:cNvSpPr txBox="1">
          <a:spLocks noChangeArrowheads="1"/>
        </xdr:cNvSpPr>
      </xdr:nvSpPr>
      <xdr:spPr bwMode="auto">
        <a:xfrm>
          <a:off x="2076450" y="16430625"/>
          <a:ext cx="0" cy="327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1219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220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221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222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223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224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225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15876</xdr:rowOff>
    </xdr:to>
    <xdr:sp macro="" textlink="">
      <xdr:nvSpPr>
        <xdr:cNvPr id="1226" name="TextBox 3"/>
        <xdr:cNvSpPr txBox="1">
          <a:spLocks noChangeArrowheads="1"/>
        </xdr:cNvSpPr>
      </xdr:nvSpPr>
      <xdr:spPr bwMode="auto">
        <a:xfrm>
          <a:off x="2076450" y="16430625"/>
          <a:ext cx="0" cy="17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111126</xdr:rowOff>
    </xdr:to>
    <xdr:sp macro="" textlink="">
      <xdr:nvSpPr>
        <xdr:cNvPr id="1227" name="TextBox 3"/>
        <xdr:cNvSpPr txBox="1">
          <a:spLocks noChangeArrowheads="1"/>
        </xdr:cNvSpPr>
      </xdr:nvSpPr>
      <xdr:spPr bwMode="auto">
        <a:xfrm>
          <a:off x="2076450" y="16430625"/>
          <a:ext cx="0" cy="273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228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229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230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231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25401</xdr:rowOff>
    </xdr:to>
    <xdr:sp macro="" textlink="">
      <xdr:nvSpPr>
        <xdr:cNvPr id="1232" name="TextBox 3"/>
        <xdr:cNvSpPr txBox="1">
          <a:spLocks noChangeArrowheads="1"/>
        </xdr:cNvSpPr>
      </xdr:nvSpPr>
      <xdr:spPr bwMode="auto">
        <a:xfrm>
          <a:off x="2076450" y="16430625"/>
          <a:ext cx="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233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73026</xdr:rowOff>
    </xdr:to>
    <xdr:sp macro="" textlink="">
      <xdr:nvSpPr>
        <xdr:cNvPr id="1234" name="TextBox 3"/>
        <xdr:cNvSpPr txBox="1">
          <a:spLocks noChangeArrowheads="1"/>
        </xdr:cNvSpPr>
      </xdr:nvSpPr>
      <xdr:spPr bwMode="auto">
        <a:xfrm>
          <a:off x="2076450" y="16430625"/>
          <a:ext cx="0" cy="234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53976</xdr:rowOff>
    </xdr:to>
    <xdr:sp macro="" textlink="">
      <xdr:nvSpPr>
        <xdr:cNvPr id="1235" name="TextBox 3"/>
        <xdr:cNvSpPr txBox="1">
          <a:spLocks noChangeArrowheads="1"/>
        </xdr:cNvSpPr>
      </xdr:nvSpPr>
      <xdr:spPr bwMode="auto">
        <a:xfrm>
          <a:off x="2076450" y="16430625"/>
          <a:ext cx="0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236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237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34926</xdr:rowOff>
    </xdr:to>
    <xdr:sp macro="" textlink="">
      <xdr:nvSpPr>
        <xdr:cNvPr id="1238" name="TextBox 3"/>
        <xdr:cNvSpPr txBox="1">
          <a:spLocks noChangeArrowheads="1"/>
        </xdr:cNvSpPr>
      </xdr:nvSpPr>
      <xdr:spPr bwMode="auto">
        <a:xfrm>
          <a:off x="2076450" y="16430625"/>
          <a:ext cx="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239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44451</xdr:rowOff>
    </xdr:to>
    <xdr:sp macro="" textlink="">
      <xdr:nvSpPr>
        <xdr:cNvPr id="1240" name="TextBox 3"/>
        <xdr:cNvSpPr txBox="1">
          <a:spLocks noChangeArrowheads="1"/>
        </xdr:cNvSpPr>
      </xdr:nvSpPr>
      <xdr:spPr bwMode="auto">
        <a:xfrm>
          <a:off x="2076450" y="16430625"/>
          <a:ext cx="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120651</xdr:rowOff>
    </xdr:to>
    <xdr:sp macro="" textlink="">
      <xdr:nvSpPr>
        <xdr:cNvPr id="1241" name="TextBox 3"/>
        <xdr:cNvSpPr txBox="1">
          <a:spLocks noChangeArrowheads="1"/>
        </xdr:cNvSpPr>
      </xdr:nvSpPr>
      <xdr:spPr bwMode="auto">
        <a:xfrm>
          <a:off x="2076450" y="16430625"/>
          <a:ext cx="0" cy="28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242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1243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101601</xdr:rowOff>
    </xdr:to>
    <xdr:sp macro="" textlink="">
      <xdr:nvSpPr>
        <xdr:cNvPr id="1244" name="TextBox 3"/>
        <xdr:cNvSpPr txBox="1">
          <a:spLocks noChangeArrowheads="1"/>
        </xdr:cNvSpPr>
      </xdr:nvSpPr>
      <xdr:spPr bwMode="auto">
        <a:xfrm>
          <a:off x="2076450" y="16430625"/>
          <a:ext cx="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92076</xdr:rowOff>
    </xdr:to>
    <xdr:sp macro="" textlink="">
      <xdr:nvSpPr>
        <xdr:cNvPr id="1245" name="TextBox 3"/>
        <xdr:cNvSpPr txBox="1">
          <a:spLocks noChangeArrowheads="1"/>
        </xdr:cNvSpPr>
      </xdr:nvSpPr>
      <xdr:spPr bwMode="auto">
        <a:xfrm>
          <a:off x="2076450" y="16430625"/>
          <a:ext cx="0" cy="25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246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247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248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249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250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251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252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253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44449</xdr:rowOff>
    </xdr:to>
    <xdr:sp macro="" textlink="">
      <xdr:nvSpPr>
        <xdr:cNvPr id="1254" name="TextBox 3"/>
        <xdr:cNvSpPr txBox="1">
          <a:spLocks noChangeArrowheads="1"/>
        </xdr:cNvSpPr>
      </xdr:nvSpPr>
      <xdr:spPr bwMode="auto">
        <a:xfrm>
          <a:off x="2076450" y="165925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255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44449</xdr:rowOff>
    </xdr:to>
    <xdr:sp macro="" textlink="">
      <xdr:nvSpPr>
        <xdr:cNvPr id="1256" name="TextBox 3"/>
        <xdr:cNvSpPr txBox="1">
          <a:spLocks noChangeArrowheads="1"/>
        </xdr:cNvSpPr>
      </xdr:nvSpPr>
      <xdr:spPr bwMode="auto">
        <a:xfrm>
          <a:off x="2076450" y="165925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257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92074</xdr:rowOff>
    </xdr:to>
    <xdr:sp macro="" textlink="">
      <xdr:nvSpPr>
        <xdr:cNvPr id="1258" name="TextBox 3"/>
        <xdr:cNvSpPr txBox="1">
          <a:spLocks noChangeArrowheads="1"/>
        </xdr:cNvSpPr>
      </xdr:nvSpPr>
      <xdr:spPr bwMode="auto">
        <a:xfrm>
          <a:off x="2076450" y="165925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259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260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26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262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263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264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265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1266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1267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95251</xdr:rowOff>
    </xdr:to>
    <xdr:sp macro="" textlink="">
      <xdr:nvSpPr>
        <xdr:cNvPr id="1268" name="TextBox 3"/>
        <xdr:cNvSpPr txBox="1">
          <a:spLocks noChangeArrowheads="1"/>
        </xdr:cNvSpPr>
      </xdr:nvSpPr>
      <xdr:spPr bwMode="auto">
        <a:xfrm>
          <a:off x="2076450" y="16430625"/>
          <a:ext cx="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111125</xdr:rowOff>
    </xdr:to>
    <xdr:sp macro="" textlink="">
      <xdr:nvSpPr>
        <xdr:cNvPr id="1269" name="TextBox 3"/>
        <xdr:cNvSpPr txBox="1">
          <a:spLocks noChangeArrowheads="1"/>
        </xdr:cNvSpPr>
      </xdr:nvSpPr>
      <xdr:spPr bwMode="auto">
        <a:xfrm>
          <a:off x="2076450" y="16430625"/>
          <a:ext cx="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85726</xdr:rowOff>
    </xdr:to>
    <xdr:sp macro="" textlink="">
      <xdr:nvSpPr>
        <xdr:cNvPr id="1270" name="TextBox 3"/>
        <xdr:cNvSpPr txBox="1">
          <a:spLocks noChangeArrowheads="1"/>
        </xdr:cNvSpPr>
      </xdr:nvSpPr>
      <xdr:spPr bwMode="auto">
        <a:xfrm>
          <a:off x="2076450" y="16430625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271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272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273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274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111124</xdr:rowOff>
    </xdr:to>
    <xdr:sp macro="" textlink="">
      <xdr:nvSpPr>
        <xdr:cNvPr id="1275" name="TextBox 3"/>
        <xdr:cNvSpPr txBox="1">
          <a:spLocks noChangeArrowheads="1"/>
        </xdr:cNvSpPr>
      </xdr:nvSpPr>
      <xdr:spPr bwMode="auto">
        <a:xfrm>
          <a:off x="2076450" y="165925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92074</xdr:rowOff>
    </xdr:to>
    <xdr:sp macro="" textlink="">
      <xdr:nvSpPr>
        <xdr:cNvPr id="1276" name="TextBox 3"/>
        <xdr:cNvSpPr txBox="1">
          <a:spLocks noChangeArrowheads="1"/>
        </xdr:cNvSpPr>
      </xdr:nvSpPr>
      <xdr:spPr bwMode="auto">
        <a:xfrm>
          <a:off x="2076450" y="165925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277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27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279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280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82549</xdr:rowOff>
    </xdr:to>
    <xdr:sp macro="" textlink="">
      <xdr:nvSpPr>
        <xdr:cNvPr id="1281" name="TextBox 3"/>
        <xdr:cNvSpPr txBox="1">
          <a:spLocks noChangeArrowheads="1"/>
        </xdr:cNvSpPr>
      </xdr:nvSpPr>
      <xdr:spPr bwMode="auto">
        <a:xfrm>
          <a:off x="2076450" y="165925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282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283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130174</xdr:rowOff>
    </xdr:to>
    <xdr:sp macro="" textlink="">
      <xdr:nvSpPr>
        <xdr:cNvPr id="1284" name="TextBox 3"/>
        <xdr:cNvSpPr txBox="1">
          <a:spLocks noChangeArrowheads="1"/>
        </xdr:cNvSpPr>
      </xdr:nvSpPr>
      <xdr:spPr bwMode="auto">
        <a:xfrm>
          <a:off x="2076450" y="165925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85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86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87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88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89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0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1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2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3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4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5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6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7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8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299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0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1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2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3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4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5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6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8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09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0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1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2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3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4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5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6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7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8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19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0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1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2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3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4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5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6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7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8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29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0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1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2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3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4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5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6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8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39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0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1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2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3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4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5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6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7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8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0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1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2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3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4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5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6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357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130174</xdr:rowOff>
    </xdr:to>
    <xdr:sp macro="" textlink="">
      <xdr:nvSpPr>
        <xdr:cNvPr id="1358" name="TextBox 3"/>
        <xdr:cNvSpPr txBox="1">
          <a:spLocks noChangeArrowheads="1"/>
        </xdr:cNvSpPr>
      </xdr:nvSpPr>
      <xdr:spPr bwMode="auto">
        <a:xfrm>
          <a:off x="2076450" y="165925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59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0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1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2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3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4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6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4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1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8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399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0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1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6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8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09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0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1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2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3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4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3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4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5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430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1431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1432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114301</xdr:rowOff>
    </xdr:to>
    <xdr:sp macro="" textlink="">
      <xdr:nvSpPr>
        <xdr:cNvPr id="1433" name="TextBox 3"/>
        <xdr:cNvSpPr txBox="1">
          <a:spLocks noChangeArrowheads="1"/>
        </xdr:cNvSpPr>
      </xdr:nvSpPr>
      <xdr:spPr bwMode="auto">
        <a:xfrm>
          <a:off x="2076450" y="16430625"/>
          <a:ext cx="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104776</xdr:rowOff>
    </xdr:to>
    <xdr:sp macro="" textlink="">
      <xdr:nvSpPr>
        <xdr:cNvPr id="1434" name="TextBox 3"/>
        <xdr:cNvSpPr txBox="1">
          <a:spLocks noChangeArrowheads="1"/>
        </xdr:cNvSpPr>
      </xdr:nvSpPr>
      <xdr:spPr bwMode="auto">
        <a:xfrm>
          <a:off x="2076450" y="16430625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19049</xdr:rowOff>
    </xdr:to>
    <xdr:sp macro="" textlink="">
      <xdr:nvSpPr>
        <xdr:cNvPr id="1435" name="TextBox 3"/>
        <xdr:cNvSpPr txBox="1">
          <a:spLocks noChangeArrowheads="1"/>
        </xdr:cNvSpPr>
      </xdr:nvSpPr>
      <xdr:spPr bwMode="auto">
        <a:xfrm>
          <a:off x="2076450" y="16592550"/>
          <a:ext cx="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436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19049</xdr:rowOff>
    </xdr:to>
    <xdr:sp macro="" textlink="">
      <xdr:nvSpPr>
        <xdr:cNvPr id="1437" name="TextBox 3"/>
        <xdr:cNvSpPr txBox="1">
          <a:spLocks noChangeArrowheads="1"/>
        </xdr:cNvSpPr>
      </xdr:nvSpPr>
      <xdr:spPr bwMode="auto">
        <a:xfrm>
          <a:off x="2076450" y="16592550"/>
          <a:ext cx="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438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439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40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441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442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443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123824</xdr:rowOff>
    </xdr:to>
    <xdr:sp macro="" textlink="">
      <xdr:nvSpPr>
        <xdr:cNvPr id="1444" name="TextBox 3"/>
        <xdr:cNvSpPr txBox="1">
          <a:spLocks noChangeArrowheads="1"/>
        </xdr:cNvSpPr>
      </xdr:nvSpPr>
      <xdr:spPr bwMode="auto">
        <a:xfrm>
          <a:off x="2076450" y="165925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445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446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447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48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449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50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451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452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53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5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55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456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457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133349</xdr:rowOff>
    </xdr:to>
    <xdr:sp macro="" textlink="">
      <xdr:nvSpPr>
        <xdr:cNvPr id="1458" name="TextBox 3"/>
        <xdr:cNvSpPr txBox="1">
          <a:spLocks noChangeArrowheads="1"/>
        </xdr:cNvSpPr>
      </xdr:nvSpPr>
      <xdr:spPr bwMode="auto">
        <a:xfrm>
          <a:off x="2076450" y="165925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459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460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461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462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</xdr:rowOff>
    </xdr:to>
    <xdr:sp macro="" textlink="">
      <xdr:nvSpPr>
        <xdr:cNvPr id="1463" name="TextBox 3"/>
        <xdr:cNvSpPr txBox="1">
          <a:spLocks noChangeArrowheads="1"/>
        </xdr:cNvSpPr>
      </xdr:nvSpPr>
      <xdr:spPr bwMode="auto">
        <a:xfrm>
          <a:off x="2076450" y="1659255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464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465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466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467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</xdr:rowOff>
    </xdr:to>
    <xdr:sp macro="" textlink="">
      <xdr:nvSpPr>
        <xdr:cNvPr id="1468" name="TextBox 3"/>
        <xdr:cNvSpPr txBox="1">
          <a:spLocks noChangeArrowheads="1"/>
        </xdr:cNvSpPr>
      </xdr:nvSpPr>
      <xdr:spPr bwMode="auto">
        <a:xfrm>
          <a:off x="2076450" y="1659255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469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470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76199</xdr:rowOff>
    </xdr:to>
    <xdr:sp macro="" textlink="">
      <xdr:nvSpPr>
        <xdr:cNvPr id="1471" name="TextBox 3"/>
        <xdr:cNvSpPr txBox="1">
          <a:spLocks noChangeArrowheads="1"/>
        </xdr:cNvSpPr>
      </xdr:nvSpPr>
      <xdr:spPr bwMode="auto">
        <a:xfrm>
          <a:off x="2076450" y="165925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472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73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474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475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15874</xdr:rowOff>
    </xdr:to>
    <xdr:sp macro="" textlink="">
      <xdr:nvSpPr>
        <xdr:cNvPr id="1476" name="TextBox 3"/>
        <xdr:cNvSpPr txBox="1">
          <a:spLocks noChangeArrowheads="1"/>
        </xdr:cNvSpPr>
      </xdr:nvSpPr>
      <xdr:spPr bwMode="auto">
        <a:xfrm>
          <a:off x="2076450" y="1659255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123824</xdr:rowOff>
    </xdr:to>
    <xdr:sp macro="" textlink="">
      <xdr:nvSpPr>
        <xdr:cNvPr id="1477" name="TextBox 3"/>
        <xdr:cNvSpPr txBox="1">
          <a:spLocks noChangeArrowheads="1"/>
        </xdr:cNvSpPr>
      </xdr:nvSpPr>
      <xdr:spPr bwMode="auto">
        <a:xfrm>
          <a:off x="2076450" y="165925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34924</xdr:rowOff>
    </xdr:to>
    <xdr:sp macro="" textlink="">
      <xdr:nvSpPr>
        <xdr:cNvPr id="1478" name="TextBox 3"/>
        <xdr:cNvSpPr txBox="1">
          <a:spLocks noChangeArrowheads="1"/>
        </xdr:cNvSpPr>
      </xdr:nvSpPr>
      <xdr:spPr bwMode="auto">
        <a:xfrm>
          <a:off x="2076450" y="1659255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15874</xdr:rowOff>
    </xdr:to>
    <xdr:sp macro="" textlink="">
      <xdr:nvSpPr>
        <xdr:cNvPr id="1479" name="TextBox 3"/>
        <xdr:cNvSpPr txBox="1">
          <a:spLocks noChangeArrowheads="1"/>
        </xdr:cNvSpPr>
      </xdr:nvSpPr>
      <xdr:spPr bwMode="auto">
        <a:xfrm>
          <a:off x="2076450" y="1659255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</xdr:rowOff>
    </xdr:to>
    <xdr:sp macro="" textlink="">
      <xdr:nvSpPr>
        <xdr:cNvPr id="1480" name="TextBox 3"/>
        <xdr:cNvSpPr txBox="1">
          <a:spLocks noChangeArrowheads="1"/>
        </xdr:cNvSpPr>
      </xdr:nvSpPr>
      <xdr:spPr bwMode="auto">
        <a:xfrm>
          <a:off x="2076450" y="16592550"/>
          <a:ext cx="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481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482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483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60324</xdr:rowOff>
    </xdr:to>
    <xdr:sp macro="" textlink="">
      <xdr:nvSpPr>
        <xdr:cNvPr id="1484" name="TextBox 3"/>
        <xdr:cNvSpPr txBox="1">
          <a:spLocks noChangeArrowheads="1"/>
        </xdr:cNvSpPr>
      </xdr:nvSpPr>
      <xdr:spPr bwMode="auto">
        <a:xfrm>
          <a:off x="2076450" y="165925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485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31749</xdr:rowOff>
    </xdr:to>
    <xdr:sp macro="" textlink="">
      <xdr:nvSpPr>
        <xdr:cNvPr id="1486" name="TextBox 3"/>
        <xdr:cNvSpPr txBox="1">
          <a:spLocks noChangeArrowheads="1"/>
        </xdr:cNvSpPr>
      </xdr:nvSpPr>
      <xdr:spPr bwMode="auto">
        <a:xfrm>
          <a:off x="2076450" y="165925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487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488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489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490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491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92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9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494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95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496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97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49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499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500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501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02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503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0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1505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06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07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1508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146049</xdr:rowOff>
    </xdr:to>
    <xdr:sp macro="" textlink="">
      <xdr:nvSpPr>
        <xdr:cNvPr id="1509" name="TextBox 3"/>
        <xdr:cNvSpPr txBox="1">
          <a:spLocks noChangeArrowheads="1"/>
        </xdr:cNvSpPr>
      </xdr:nvSpPr>
      <xdr:spPr bwMode="auto">
        <a:xfrm>
          <a:off x="2076450" y="165925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10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1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512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1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51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515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516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517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518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519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520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521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522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523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524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1525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526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98424</xdr:rowOff>
    </xdr:to>
    <xdr:sp macro="" textlink="">
      <xdr:nvSpPr>
        <xdr:cNvPr id="1527" name="TextBox 3"/>
        <xdr:cNvSpPr txBox="1">
          <a:spLocks noChangeArrowheads="1"/>
        </xdr:cNvSpPr>
      </xdr:nvSpPr>
      <xdr:spPr bwMode="auto">
        <a:xfrm>
          <a:off x="2076450" y="165925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528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1529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530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531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532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533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60324</xdr:rowOff>
    </xdr:to>
    <xdr:sp macro="" textlink="">
      <xdr:nvSpPr>
        <xdr:cNvPr id="1534" name="TextBox 3"/>
        <xdr:cNvSpPr txBox="1">
          <a:spLocks noChangeArrowheads="1"/>
        </xdr:cNvSpPr>
      </xdr:nvSpPr>
      <xdr:spPr bwMode="auto">
        <a:xfrm>
          <a:off x="2076450" y="165925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535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536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136524</xdr:rowOff>
    </xdr:to>
    <xdr:sp macro="" textlink="">
      <xdr:nvSpPr>
        <xdr:cNvPr id="1537" name="TextBox 3"/>
        <xdr:cNvSpPr txBox="1">
          <a:spLocks noChangeArrowheads="1"/>
        </xdr:cNvSpPr>
      </xdr:nvSpPr>
      <xdr:spPr bwMode="auto">
        <a:xfrm>
          <a:off x="2076450" y="165925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538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1539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31749</xdr:rowOff>
    </xdr:to>
    <xdr:sp macro="" textlink="">
      <xdr:nvSpPr>
        <xdr:cNvPr id="1540" name="TextBox 3"/>
        <xdr:cNvSpPr txBox="1">
          <a:spLocks noChangeArrowheads="1"/>
        </xdr:cNvSpPr>
      </xdr:nvSpPr>
      <xdr:spPr bwMode="auto">
        <a:xfrm>
          <a:off x="2076450" y="165925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107949</xdr:rowOff>
    </xdr:to>
    <xdr:sp macro="" textlink="">
      <xdr:nvSpPr>
        <xdr:cNvPr id="1541" name="TextBox 3"/>
        <xdr:cNvSpPr txBox="1">
          <a:spLocks noChangeArrowheads="1"/>
        </xdr:cNvSpPr>
      </xdr:nvSpPr>
      <xdr:spPr bwMode="auto">
        <a:xfrm>
          <a:off x="2076450" y="165925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1542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1543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1544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1545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546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547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548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549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550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551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552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553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120651</xdr:rowOff>
    </xdr:to>
    <xdr:sp macro="" textlink="">
      <xdr:nvSpPr>
        <xdr:cNvPr id="1554" name="TextBox 3"/>
        <xdr:cNvSpPr txBox="1">
          <a:spLocks noChangeArrowheads="1"/>
        </xdr:cNvSpPr>
      </xdr:nvSpPr>
      <xdr:spPr bwMode="auto">
        <a:xfrm>
          <a:off x="2076450" y="16430625"/>
          <a:ext cx="0" cy="28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555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120651</xdr:rowOff>
    </xdr:to>
    <xdr:sp macro="" textlink="">
      <xdr:nvSpPr>
        <xdr:cNvPr id="1556" name="TextBox 3"/>
        <xdr:cNvSpPr txBox="1">
          <a:spLocks noChangeArrowheads="1"/>
        </xdr:cNvSpPr>
      </xdr:nvSpPr>
      <xdr:spPr bwMode="auto">
        <a:xfrm>
          <a:off x="2076450" y="16430625"/>
          <a:ext cx="0" cy="282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557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3175</xdr:rowOff>
    </xdr:to>
    <xdr:sp macro="" textlink="">
      <xdr:nvSpPr>
        <xdr:cNvPr id="1558" name="TextBox 3"/>
        <xdr:cNvSpPr txBox="1">
          <a:spLocks noChangeArrowheads="1"/>
        </xdr:cNvSpPr>
      </xdr:nvSpPr>
      <xdr:spPr bwMode="auto">
        <a:xfrm>
          <a:off x="2076450" y="16430625"/>
          <a:ext cx="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59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560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66675</xdr:rowOff>
    </xdr:to>
    <xdr:sp macro="" textlink="">
      <xdr:nvSpPr>
        <xdr:cNvPr id="1561" name="TextBox 3"/>
        <xdr:cNvSpPr txBox="1">
          <a:spLocks noChangeArrowheads="1"/>
        </xdr:cNvSpPr>
      </xdr:nvSpPr>
      <xdr:spPr bwMode="auto">
        <a:xfrm>
          <a:off x="2076450" y="164306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130176</xdr:rowOff>
    </xdr:to>
    <xdr:sp macro="" textlink="">
      <xdr:nvSpPr>
        <xdr:cNvPr id="1562" name="TextBox 3"/>
        <xdr:cNvSpPr txBox="1">
          <a:spLocks noChangeArrowheads="1"/>
        </xdr:cNvSpPr>
      </xdr:nvSpPr>
      <xdr:spPr bwMode="auto">
        <a:xfrm>
          <a:off x="2076450" y="16430625"/>
          <a:ext cx="0" cy="292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60325</xdr:rowOff>
    </xdr:to>
    <xdr:sp macro="" textlink="">
      <xdr:nvSpPr>
        <xdr:cNvPr id="1563" name="TextBox 3"/>
        <xdr:cNvSpPr txBox="1">
          <a:spLocks noChangeArrowheads="1"/>
        </xdr:cNvSpPr>
      </xdr:nvSpPr>
      <xdr:spPr bwMode="auto">
        <a:xfrm>
          <a:off x="2076450" y="16430625"/>
          <a:ext cx="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1564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50800</xdr:rowOff>
    </xdr:to>
    <xdr:sp macro="" textlink="">
      <xdr:nvSpPr>
        <xdr:cNvPr id="1565" name="TextBox 3"/>
        <xdr:cNvSpPr txBox="1">
          <a:spLocks noChangeArrowheads="1"/>
        </xdr:cNvSpPr>
      </xdr:nvSpPr>
      <xdr:spPr bwMode="auto">
        <a:xfrm>
          <a:off x="2076450" y="16430625"/>
          <a:ext cx="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1566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67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1568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77</xdr:row>
      <xdr:rowOff>733</xdr:rowOff>
    </xdr:to>
    <xdr:sp macro="" textlink="">
      <xdr:nvSpPr>
        <xdr:cNvPr id="1569" name="TextBox 3"/>
        <xdr:cNvSpPr txBox="1">
          <a:spLocks noChangeArrowheads="1"/>
        </xdr:cNvSpPr>
      </xdr:nvSpPr>
      <xdr:spPr bwMode="auto">
        <a:xfrm>
          <a:off x="2076450" y="16430625"/>
          <a:ext cx="0" cy="59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70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1571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72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139701</xdr:rowOff>
    </xdr:to>
    <xdr:sp macro="" textlink="">
      <xdr:nvSpPr>
        <xdr:cNvPr id="1573" name="TextBox 3"/>
        <xdr:cNvSpPr txBox="1">
          <a:spLocks noChangeArrowheads="1"/>
        </xdr:cNvSpPr>
      </xdr:nvSpPr>
      <xdr:spPr bwMode="auto">
        <a:xfrm>
          <a:off x="2076450" y="16430625"/>
          <a:ext cx="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74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22225</xdr:rowOff>
    </xdr:to>
    <xdr:sp macro="" textlink="">
      <xdr:nvSpPr>
        <xdr:cNvPr id="1575" name="TextBox 3"/>
        <xdr:cNvSpPr txBox="1">
          <a:spLocks noChangeArrowheads="1"/>
        </xdr:cNvSpPr>
      </xdr:nvSpPr>
      <xdr:spPr bwMode="auto">
        <a:xfrm>
          <a:off x="2076450" y="16430625"/>
          <a:ext cx="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3175</xdr:rowOff>
    </xdr:to>
    <xdr:sp macro="" textlink="">
      <xdr:nvSpPr>
        <xdr:cNvPr id="1576" name="TextBox 3"/>
        <xdr:cNvSpPr txBox="1">
          <a:spLocks noChangeArrowheads="1"/>
        </xdr:cNvSpPr>
      </xdr:nvSpPr>
      <xdr:spPr bwMode="auto">
        <a:xfrm>
          <a:off x="2076450" y="16430625"/>
          <a:ext cx="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77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66675</xdr:rowOff>
    </xdr:to>
    <xdr:sp macro="" textlink="">
      <xdr:nvSpPr>
        <xdr:cNvPr id="1578" name="TextBox 3"/>
        <xdr:cNvSpPr txBox="1">
          <a:spLocks noChangeArrowheads="1"/>
        </xdr:cNvSpPr>
      </xdr:nvSpPr>
      <xdr:spPr bwMode="auto">
        <a:xfrm>
          <a:off x="2076450" y="164306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149226</xdr:rowOff>
    </xdr:to>
    <xdr:sp macro="" textlink="">
      <xdr:nvSpPr>
        <xdr:cNvPr id="1579" name="TextBox 3"/>
        <xdr:cNvSpPr txBox="1">
          <a:spLocks noChangeArrowheads="1"/>
        </xdr:cNvSpPr>
      </xdr:nvSpPr>
      <xdr:spPr bwMode="auto">
        <a:xfrm>
          <a:off x="2076450" y="16430625"/>
          <a:ext cx="0" cy="31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66675</xdr:rowOff>
    </xdr:to>
    <xdr:sp macro="" textlink="">
      <xdr:nvSpPr>
        <xdr:cNvPr id="1580" name="TextBox 3"/>
        <xdr:cNvSpPr txBox="1">
          <a:spLocks noChangeArrowheads="1"/>
        </xdr:cNvSpPr>
      </xdr:nvSpPr>
      <xdr:spPr bwMode="auto">
        <a:xfrm>
          <a:off x="2076450" y="164306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1581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69850</xdr:rowOff>
    </xdr:to>
    <xdr:sp macro="" textlink="">
      <xdr:nvSpPr>
        <xdr:cNvPr id="1582" name="TextBox 3"/>
        <xdr:cNvSpPr txBox="1">
          <a:spLocks noChangeArrowheads="1"/>
        </xdr:cNvSpPr>
      </xdr:nvSpPr>
      <xdr:spPr bwMode="auto">
        <a:xfrm>
          <a:off x="2076450" y="16430625"/>
          <a:ext cx="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50800</xdr:rowOff>
    </xdr:to>
    <xdr:sp macro="" textlink="">
      <xdr:nvSpPr>
        <xdr:cNvPr id="1583" name="TextBox 3"/>
        <xdr:cNvSpPr txBox="1">
          <a:spLocks noChangeArrowheads="1"/>
        </xdr:cNvSpPr>
      </xdr:nvSpPr>
      <xdr:spPr bwMode="auto">
        <a:xfrm>
          <a:off x="2076450" y="16430625"/>
          <a:ext cx="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41275</xdr:rowOff>
    </xdr:to>
    <xdr:sp macro="" textlink="">
      <xdr:nvSpPr>
        <xdr:cNvPr id="1584" name="TextBox 3"/>
        <xdr:cNvSpPr txBox="1">
          <a:spLocks noChangeArrowheads="1"/>
        </xdr:cNvSpPr>
      </xdr:nvSpPr>
      <xdr:spPr bwMode="auto">
        <a:xfrm>
          <a:off x="2076450" y="16430625"/>
          <a:ext cx="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85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86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87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88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89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0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1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2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3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4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5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6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7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8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599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0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2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4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5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6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7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8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09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0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2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3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4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5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6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8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0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2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3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4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5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6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8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29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0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1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2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3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4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5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6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7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8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39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0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1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2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3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4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5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6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7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8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0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1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2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3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4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5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6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50800</xdr:rowOff>
    </xdr:to>
    <xdr:sp macro="" textlink="">
      <xdr:nvSpPr>
        <xdr:cNvPr id="1657" name="TextBox 3"/>
        <xdr:cNvSpPr txBox="1">
          <a:spLocks noChangeArrowheads="1"/>
        </xdr:cNvSpPr>
      </xdr:nvSpPr>
      <xdr:spPr bwMode="auto">
        <a:xfrm>
          <a:off x="2076450" y="16430625"/>
          <a:ext cx="0" cy="47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41275</xdr:rowOff>
    </xdr:to>
    <xdr:sp macro="" textlink="">
      <xdr:nvSpPr>
        <xdr:cNvPr id="1658" name="TextBox 3"/>
        <xdr:cNvSpPr txBox="1">
          <a:spLocks noChangeArrowheads="1"/>
        </xdr:cNvSpPr>
      </xdr:nvSpPr>
      <xdr:spPr bwMode="auto">
        <a:xfrm>
          <a:off x="2076450" y="16430625"/>
          <a:ext cx="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8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69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4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5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6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2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3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4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5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6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7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8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0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2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3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8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699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0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6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8" name="Text Box 23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09" name="Text Box 2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0" name="Text Box 2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1" name="Text Box 2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2" name="Text Box 2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3" name="Text Box 2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4" name="Text Box 2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5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6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7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2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75</xdr:row>
      <xdr:rowOff>101601</xdr:rowOff>
    </xdr:to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1133475" y="16430625"/>
          <a:ext cx="76200" cy="263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12700</xdr:rowOff>
    </xdr:to>
    <xdr:sp macro="" textlink="">
      <xdr:nvSpPr>
        <xdr:cNvPr id="1731" name="TextBox 3"/>
        <xdr:cNvSpPr txBox="1">
          <a:spLocks noChangeArrowheads="1"/>
        </xdr:cNvSpPr>
      </xdr:nvSpPr>
      <xdr:spPr bwMode="auto">
        <a:xfrm>
          <a:off x="2076450" y="16430625"/>
          <a:ext cx="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3175</xdr:rowOff>
    </xdr:to>
    <xdr:sp macro="" textlink="">
      <xdr:nvSpPr>
        <xdr:cNvPr id="1732" name="TextBox 3"/>
        <xdr:cNvSpPr txBox="1">
          <a:spLocks noChangeArrowheads="1"/>
        </xdr:cNvSpPr>
      </xdr:nvSpPr>
      <xdr:spPr bwMode="auto">
        <a:xfrm>
          <a:off x="2076450" y="16430625"/>
          <a:ext cx="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12700</xdr:rowOff>
    </xdr:to>
    <xdr:sp macro="" textlink="">
      <xdr:nvSpPr>
        <xdr:cNvPr id="1733" name="TextBox 3"/>
        <xdr:cNvSpPr txBox="1">
          <a:spLocks noChangeArrowheads="1"/>
        </xdr:cNvSpPr>
      </xdr:nvSpPr>
      <xdr:spPr bwMode="auto">
        <a:xfrm>
          <a:off x="2076450" y="16430625"/>
          <a:ext cx="0" cy="44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3175</xdr:rowOff>
    </xdr:to>
    <xdr:sp macro="" textlink="">
      <xdr:nvSpPr>
        <xdr:cNvPr id="1734" name="TextBox 3"/>
        <xdr:cNvSpPr txBox="1">
          <a:spLocks noChangeArrowheads="1"/>
        </xdr:cNvSpPr>
      </xdr:nvSpPr>
      <xdr:spPr bwMode="auto">
        <a:xfrm>
          <a:off x="2076450" y="16430625"/>
          <a:ext cx="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735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736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1737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73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739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740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741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742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743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44449</xdr:rowOff>
    </xdr:to>
    <xdr:sp macro="" textlink="">
      <xdr:nvSpPr>
        <xdr:cNvPr id="1744" name="TextBox 3"/>
        <xdr:cNvSpPr txBox="1">
          <a:spLocks noChangeArrowheads="1"/>
        </xdr:cNvSpPr>
      </xdr:nvSpPr>
      <xdr:spPr bwMode="auto">
        <a:xfrm>
          <a:off x="2076450" y="165925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745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44449</xdr:rowOff>
    </xdr:to>
    <xdr:sp macro="" textlink="">
      <xdr:nvSpPr>
        <xdr:cNvPr id="1746" name="TextBox 3"/>
        <xdr:cNvSpPr txBox="1">
          <a:spLocks noChangeArrowheads="1"/>
        </xdr:cNvSpPr>
      </xdr:nvSpPr>
      <xdr:spPr bwMode="auto">
        <a:xfrm>
          <a:off x="2076450" y="165925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747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92074</xdr:rowOff>
    </xdr:to>
    <xdr:sp macro="" textlink="">
      <xdr:nvSpPr>
        <xdr:cNvPr id="1748" name="TextBox 3"/>
        <xdr:cNvSpPr txBox="1">
          <a:spLocks noChangeArrowheads="1"/>
        </xdr:cNvSpPr>
      </xdr:nvSpPr>
      <xdr:spPr bwMode="auto">
        <a:xfrm>
          <a:off x="2076450" y="165925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749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750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75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53974</xdr:rowOff>
    </xdr:to>
    <xdr:sp macro="" textlink="">
      <xdr:nvSpPr>
        <xdr:cNvPr id="1752" name="TextBox 3"/>
        <xdr:cNvSpPr txBox="1">
          <a:spLocks noChangeArrowheads="1"/>
        </xdr:cNvSpPr>
      </xdr:nvSpPr>
      <xdr:spPr bwMode="auto">
        <a:xfrm>
          <a:off x="2076450" y="165925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753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754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755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756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757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63499</xdr:rowOff>
    </xdr:to>
    <xdr:sp macro="" textlink="">
      <xdr:nvSpPr>
        <xdr:cNvPr id="1758" name="TextBox 3"/>
        <xdr:cNvSpPr txBox="1">
          <a:spLocks noChangeArrowheads="1"/>
        </xdr:cNvSpPr>
      </xdr:nvSpPr>
      <xdr:spPr bwMode="auto">
        <a:xfrm>
          <a:off x="2076450" y="16592550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759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111124</xdr:rowOff>
    </xdr:to>
    <xdr:sp macro="" textlink="">
      <xdr:nvSpPr>
        <xdr:cNvPr id="1760" name="TextBox 3"/>
        <xdr:cNvSpPr txBox="1">
          <a:spLocks noChangeArrowheads="1"/>
        </xdr:cNvSpPr>
      </xdr:nvSpPr>
      <xdr:spPr bwMode="auto">
        <a:xfrm>
          <a:off x="2076450" y="165925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92074</xdr:rowOff>
    </xdr:to>
    <xdr:sp macro="" textlink="">
      <xdr:nvSpPr>
        <xdr:cNvPr id="1761" name="TextBox 3"/>
        <xdr:cNvSpPr txBox="1">
          <a:spLocks noChangeArrowheads="1"/>
        </xdr:cNvSpPr>
      </xdr:nvSpPr>
      <xdr:spPr bwMode="auto">
        <a:xfrm>
          <a:off x="2076450" y="165925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762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76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764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765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82549</xdr:rowOff>
    </xdr:to>
    <xdr:sp macro="" textlink="">
      <xdr:nvSpPr>
        <xdr:cNvPr id="1766" name="TextBox 3"/>
        <xdr:cNvSpPr txBox="1">
          <a:spLocks noChangeArrowheads="1"/>
        </xdr:cNvSpPr>
      </xdr:nvSpPr>
      <xdr:spPr bwMode="auto">
        <a:xfrm>
          <a:off x="2076450" y="165925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767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768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130174</xdr:rowOff>
    </xdr:to>
    <xdr:sp macro="" textlink="">
      <xdr:nvSpPr>
        <xdr:cNvPr id="1769" name="TextBox 3"/>
        <xdr:cNvSpPr txBox="1">
          <a:spLocks noChangeArrowheads="1"/>
        </xdr:cNvSpPr>
      </xdr:nvSpPr>
      <xdr:spPr bwMode="auto">
        <a:xfrm>
          <a:off x="2076450" y="165925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0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1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2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3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4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5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6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7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8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79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0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1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2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3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4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5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6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7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8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89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0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1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2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3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5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6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7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8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799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0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1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2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3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4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5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6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7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8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09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0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1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3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4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5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6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7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8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19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0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1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2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3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4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5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7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8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29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0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1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2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3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4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5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7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8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39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0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1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842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130174</xdr:rowOff>
    </xdr:to>
    <xdr:sp macro="" textlink="">
      <xdr:nvSpPr>
        <xdr:cNvPr id="1843" name="TextBox 3"/>
        <xdr:cNvSpPr txBox="1">
          <a:spLocks noChangeArrowheads="1"/>
        </xdr:cNvSpPr>
      </xdr:nvSpPr>
      <xdr:spPr bwMode="auto">
        <a:xfrm>
          <a:off x="2076450" y="16592550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4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5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6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7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8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49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0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1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2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3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5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6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7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8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59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0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1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2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3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5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6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7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8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69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0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1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2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3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4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5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6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7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8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79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0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1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2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3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4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5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6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7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8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89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0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1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2" name="Text Box 22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3" name="Text Box 23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5" name="Text Box 2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6" name="Text Box 2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7" name="Text Box 2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8" name="Text Box 2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899" name="Text Box 2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0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1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2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3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4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5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6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7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8" name="Text Box 14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09" name="Text Box 15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0" name="Text Box 16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1" name="Text Box 17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2" name="Text Box 18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3" name="Text Box 19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4" name="Text Box 20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76</xdr:row>
      <xdr:rowOff>25399</xdr:rowOff>
    </xdr:to>
    <xdr:sp macro="" textlink="">
      <xdr:nvSpPr>
        <xdr:cNvPr id="1915" name="Text Box 21"/>
        <xdr:cNvSpPr txBox="1">
          <a:spLocks noChangeArrowheads="1"/>
        </xdr:cNvSpPr>
      </xdr:nvSpPr>
      <xdr:spPr bwMode="auto">
        <a:xfrm>
          <a:off x="1133475" y="16592550"/>
          <a:ext cx="76200" cy="29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19049</xdr:rowOff>
    </xdr:to>
    <xdr:sp macro="" textlink="">
      <xdr:nvSpPr>
        <xdr:cNvPr id="1916" name="TextBox 3"/>
        <xdr:cNvSpPr txBox="1">
          <a:spLocks noChangeArrowheads="1"/>
        </xdr:cNvSpPr>
      </xdr:nvSpPr>
      <xdr:spPr bwMode="auto">
        <a:xfrm>
          <a:off x="2076450" y="16592550"/>
          <a:ext cx="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917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19049</xdr:rowOff>
    </xdr:to>
    <xdr:sp macro="" textlink="">
      <xdr:nvSpPr>
        <xdr:cNvPr id="1918" name="TextBox 3"/>
        <xdr:cNvSpPr txBox="1">
          <a:spLocks noChangeArrowheads="1"/>
        </xdr:cNvSpPr>
      </xdr:nvSpPr>
      <xdr:spPr bwMode="auto">
        <a:xfrm>
          <a:off x="2076450" y="16592550"/>
          <a:ext cx="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919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920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21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922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923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924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123824</xdr:rowOff>
    </xdr:to>
    <xdr:sp macro="" textlink="">
      <xdr:nvSpPr>
        <xdr:cNvPr id="1925" name="TextBox 3"/>
        <xdr:cNvSpPr txBox="1">
          <a:spLocks noChangeArrowheads="1"/>
        </xdr:cNvSpPr>
      </xdr:nvSpPr>
      <xdr:spPr bwMode="auto">
        <a:xfrm>
          <a:off x="2076450" y="165925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926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927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928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29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38099</xdr:rowOff>
    </xdr:to>
    <xdr:sp macro="" textlink="">
      <xdr:nvSpPr>
        <xdr:cNvPr id="1930" name="TextBox 3"/>
        <xdr:cNvSpPr txBox="1">
          <a:spLocks noChangeArrowheads="1"/>
        </xdr:cNvSpPr>
      </xdr:nvSpPr>
      <xdr:spPr bwMode="auto">
        <a:xfrm>
          <a:off x="2076450" y="16592550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31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1932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933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34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35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36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937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938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133349</xdr:rowOff>
    </xdr:to>
    <xdr:sp macro="" textlink="">
      <xdr:nvSpPr>
        <xdr:cNvPr id="1939" name="TextBox 3"/>
        <xdr:cNvSpPr txBox="1">
          <a:spLocks noChangeArrowheads="1"/>
        </xdr:cNvSpPr>
      </xdr:nvSpPr>
      <xdr:spPr bwMode="auto">
        <a:xfrm>
          <a:off x="2076450" y="165925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940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941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1942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1943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</xdr:rowOff>
    </xdr:to>
    <xdr:sp macro="" textlink="">
      <xdr:nvSpPr>
        <xdr:cNvPr id="1944" name="TextBox 3"/>
        <xdr:cNvSpPr txBox="1">
          <a:spLocks noChangeArrowheads="1"/>
        </xdr:cNvSpPr>
      </xdr:nvSpPr>
      <xdr:spPr bwMode="auto">
        <a:xfrm>
          <a:off x="2076450" y="1659255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945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66674</xdr:rowOff>
    </xdr:to>
    <xdr:sp macro="" textlink="">
      <xdr:nvSpPr>
        <xdr:cNvPr id="1946" name="TextBox 3"/>
        <xdr:cNvSpPr txBox="1">
          <a:spLocks noChangeArrowheads="1"/>
        </xdr:cNvSpPr>
      </xdr:nvSpPr>
      <xdr:spPr bwMode="auto">
        <a:xfrm>
          <a:off x="2076450" y="16592550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947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28574</xdr:rowOff>
    </xdr:to>
    <xdr:sp macro="" textlink="">
      <xdr:nvSpPr>
        <xdr:cNvPr id="1948" name="TextBox 3"/>
        <xdr:cNvSpPr txBox="1">
          <a:spLocks noChangeArrowheads="1"/>
        </xdr:cNvSpPr>
      </xdr:nvSpPr>
      <xdr:spPr bwMode="auto">
        <a:xfrm>
          <a:off x="2076450" y="16592550"/>
          <a:ext cx="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</xdr:rowOff>
    </xdr:to>
    <xdr:sp macro="" textlink="">
      <xdr:nvSpPr>
        <xdr:cNvPr id="1949" name="TextBox 3"/>
        <xdr:cNvSpPr txBox="1">
          <a:spLocks noChangeArrowheads="1"/>
        </xdr:cNvSpPr>
      </xdr:nvSpPr>
      <xdr:spPr bwMode="auto">
        <a:xfrm>
          <a:off x="2076450" y="16592550"/>
          <a:ext cx="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950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73024</xdr:rowOff>
    </xdr:to>
    <xdr:sp macro="" textlink="">
      <xdr:nvSpPr>
        <xdr:cNvPr id="1951" name="TextBox 3"/>
        <xdr:cNvSpPr txBox="1">
          <a:spLocks noChangeArrowheads="1"/>
        </xdr:cNvSpPr>
      </xdr:nvSpPr>
      <xdr:spPr bwMode="auto">
        <a:xfrm>
          <a:off x="2076450" y="165925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76199</xdr:rowOff>
    </xdr:to>
    <xdr:sp macro="" textlink="">
      <xdr:nvSpPr>
        <xdr:cNvPr id="1952" name="TextBox 3"/>
        <xdr:cNvSpPr txBox="1">
          <a:spLocks noChangeArrowheads="1"/>
        </xdr:cNvSpPr>
      </xdr:nvSpPr>
      <xdr:spPr bwMode="auto">
        <a:xfrm>
          <a:off x="2076450" y="165925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953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54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57149</xdr:rowOff>
    </xdr:to>
    <xdr:sp macro="" textlink="">
      <xdr:nvSpPr>
        <xdr:cNvPr id="1955" name="TextBox 3"/>
        <xdr:cNvSpPr txBox="1">
          <a:spLocks noChangeArrowheads="1"/>
        </xdr:cNvSpPr>
      </xdr:nvSpPr>
      <xdr:spPr bwMode="auto">
        <a:xfrm>
          <a:off x="2076450" y="165925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47624</xdr:rowOff>
    </xdr:to>
    <xdr:sp macro="" textlink="">
      <xdr:nvSpPr>
        <xdr:cNvPr id="1956" name="TextBox 3"/>
        <xdr:cNvSpPr txBox="1">
          <a:spLocks noChangeArrowheads="1"/>
        </xdr:cNvSpPr>
      </xdr:nvSpPr>
      <xdr:spPr bwMode="auto">
        <a:xfrm>
          <a:off x="2076450" y="165925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15874</xdr:rowOff>
    </xdr:to>
    <xdr:sp macro="" textlink="">
      <xdr:nvSpPr>
        <xdr:cNvPr id="1957" name="TextBox 3"/>
        <xdr:cNvSpPr txBox="1">
          <a:spLocks noChangeArrowheads="1"/>
        </xdr:cNvSpPr>
      </xdr:nvSpPr>
      <xdr:spPr bwMode="auto">
        <a:xfrm>
          <a:off x="2076450" y="1659255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123824</xdr:rowOff>
    </xdr:to>
    <xdr:sp macro="" textlink="">
      <xdr:nvSpPr>
        <xdr:cNvPr id="1958" name="TextBox 3"/>
        <xdr:cNvSpPr txBox="1">
          <a:spLocks noChangeArrowheads="1"/>
        </xdr:cNvSpPr>
      </xdr:nvSpPr>
      <xdr:spPr bwMode="auto">
        <a:xfrm>
          <a:off x="2076450" y="165925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34924</xdr:rowOff>
    </xdr:to>
    <xdr:sp macro="" textlink="">
      <xdr:nvSpPr>
        <xdr:cNvPr id="1959" name="TextBox 3"/>
        <xdr:cNvSpPr txBox="1">
          <a:spLocks noChangeArrowheads="1"/>
        </xdr:cNvSpPr>
      </xdr:nvSpPr>
      <xdr:spPr bwMode="auto">
        <a:xfrm>
          <a:off x="2076450" y="16592550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15874</xdr:rowOff>
    </xdr:to>
    <xdr:sp macro="" textlink="">
      <xdr:nvSpPr>
        <xdr:cNvPr id="1960" name="TextBox 3"/>
        <xdr:cNvSpPr txBox="1">
          <a:spLocks noChangeArrowheads="1"/>
        </xdr:cNvSpPr>
      </xdr:nvSpPr>
      <xdr:spPr bwMode="auto">
        <a:xfrm>
          <a:off x="2076450" y="16592550"/>
          <a:ext cx="0" cy="2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6349</xdr:rowOff>
    </xdr:to>
    <xdr:sp macro="" textlink="">
      <xdr:nvSpPr>
        <xdr:cNvPr id="1961" name="TextBox 3"/>
        <xdr:cNvSpPr txBox="1">
          <a:spLocks noChangeArrowheads="1"/>
        </xdr:cNvSpPr>
      </xdr:nvSpPr>
      <xdr:spPr bwMode="auto">
        <a:xfrm>
          <a:off x="2076450" y="16592550"/>
          <a:ext cx="0" cy="27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962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1963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964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60324</xdr:rowOff>
    </xdr:to>
    <xdr:sp macro="" textlink="">
      <xdr:nvSpPr>
        <xdr:cNvPr id="1965" name="TextBox 3"/>
        <xdr:cNvSpPr txBox="1">
          <a:spLocks noChangeArrowheads="1"/>
        </xdr:cNvSpPr>
      </xdr:nvSpPr>
      <xdr:spPr bwMode="auto">
        <a:xfrm>
          <a:off x="2076450" y="165925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1966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31749</xdr:rowOff>
    </xdr:to>
    <xdr:sp macro="" textlink="">
      <xdr:nvSpPr>
        <xdr:cNvPr id="1967" name="TextBox 3"/>
        <xdr:cNvSpPr txBox="1">
          <a:spLocks noChangeArrowheads="1"/>
        </xdr:cNvSpPr>
      </xdr:nvSpPr>
      <xdr:spPr bwMode="auto">
        <a:xfrm>
          <a:off x="2076450" y="165925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968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969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1970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1971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972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7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7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975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76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1977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7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79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1980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981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982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8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984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85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1986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87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8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1989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146049</xdr:rowOff>
    </xdr:to>
    <xdr:sp macro="" textlink="">
      <xdr:nvSpPr>
        <xdr:cNvPr id="1990" name="TextBox 3"/>
        <xdr:cNvSpPr txBox="1">
          <a:spLocks noChangeArrowheads="1"/>
        </xdr:cNvSpPr>
      </xdr:nvSpPr>
      <xdr:spPr bwMode="auto">
        <a:xfrm>
          <a:off x="2076450" y="165925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9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92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993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9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1995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1996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997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1998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1999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2000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001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002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2003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004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005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2006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007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98424</xdr:rowOff>
    </xdr:to>
    <xdr:sp macro="" textlink="">
      <xdr:nvSpPr>
        <xdr:cNvPr id="2008" name="TextBox 3"/>
        <xdr:cNvSpPr txBox="1">
          <a:spLocks noChangeArrowheads="1"/>
        </xdr:cNvSpPr>
      </xdr:nvSpPr>
      <xdr:spPr bwMode="auto">
        <a:xfrm>
          <a:off x="2076450" y="165925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009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010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011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012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013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014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60324</xdr:rowOff>
    </xdr:to>
    <xdr:sp macro="" textlink="">
      <xdr:nvSpPr>
        <xdr:cNvPr id="2015" name="TextBox 3"/>
        <xdr:cNvSpPr txBox="1">
          <a:spLocks noChangeArrowheads="1"/>
        </xdr:cNvSpPr>
      </xdr:nvSpPr>
      <xdr:spPr bwMode="auto">
        <a:xfrm>
          <a:off x="2076450" y="165925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2016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017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136524</xdr:rowOff>
    </xdr:to>
    <xdr:sp macro="" textlink="">
      <xdr:nvSpPr>
        <xdr:cNvPr id="2018" name="TextBox 3"/>
        <xdr:cNvSpPr txBox="1">
          <a:spLocks noChangeArrowheads="1"/>
        </xdr:cNvSpPr>
      </xdr:nvSpPr>
      <xdr:spPr bwMode="auto">
        <a:xfrm>
          <a:off x="2076450" y="165925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019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2020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31749</xdr:rowOff>
    </xdr:to>
    <xdr:sp macro="" textlink="">
      <xdr:nvSpPr>
        <xdr:cNvPr id="2021" name="TextBox 3"/>
        <xdr:cNvSpPr txBox="1">
          <a:spLocks noChangeArrowheads="1"/>
        </xdr:cNvSpPr>
      </xdr:nvSpPr>
      <xdr:spPr bwMode="auto">
        <a:xfrm>
          <a:off x="2076450" y="165925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107949</xdr:rowOff>
    </xdr:to>
    <xdr:sp macro="" textlink="">
      <xdr:nvSpPr>
        <xdr:cNvPr id="2022" name="TextBox 3"/>
        <xdr:cNvSpPr txBox="1">
          <a:spLocks noChangeArrowheads="1"/>
        </xdr:cNvSpPr>
      </xdr:nvSpPr>
      <xdr:spPr bwMode="auto">
        <a:xfrm>
          <a:off x="2076450" y="165925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023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2024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025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2026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2027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2028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95249</xdr:rowOff>
    </xdr:to>
    <xdr:sp macro="" textlink="">
      <xdr:nvSpPr>
        <xdr:cNvPr id="2029" name="TextBox 3"/>
        <xdr:cNvSpPr txBox="1">
          <a:spLocks noChangeArrowheads="1"/>
        </xdr:cNvSpPr>
      </xdr:nvSpPr>
      <xdr:spPr bwMode="auto">
        <a:xfrm>
          <a:off x="2076450" y="165925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85724</xdr:rowOff>
    </xdr:to>
    <xdr:sp macro="" textlink="">
      <xdr:nvSpPr>
        <xdr:cNvPr id="2030" name="TextBox 3"/>
        <xdr:cNvSpPr txBox="1">
          <a:spLocks noChangeArrowheads="1"/>
        </xdr:cNvSpPr>
      </xdr:nvSpPr>
      <xdr:spPr bwMode="auto">
        <a:xfrm>
          <a:off x="2076450" y="165925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2031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2032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114299</xdr:rowOff>
    </xdr:to>
    <xdr:sp macro="" textlink="">
      <xdr:nvSpPr>
        <xdr:cNvPr id="2033" name="TextBox 3"/>
        <xdr:cNvSpPr txBox="1">
          <a:spLocks noChangeArrowheads="1"/>
        </xdr:cNvSpPr>
      </xdr:nvSpPr>
      <xdr:spPr bwMode="auto">
        <a:xfrm>
          <a:off x="2076450" y="165925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104774</xdr:rowOff>
    </xdr:to>
    <xdr:sp macro="" textlink="">
      <xdr:nvSpPr>
        <xdr:cNvPr id="2034" name="TextBox 3"/>
        <xdr:cNvSpPr txBox="1">
          <a:spLocks noChangeArrowheads="1"/>
        </xdr:cNvSpPr>
      </xdr:nvSpPr>
      <xdr:spPr bwMode="auto">
        <a:xfrm>
          <a:off x="2076450" y="165925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146051</xdr:rowOff>
    </xdr:to>
    <xdr:sp macro="" textlink="">
      <xdr:nvSpPr>
        <xdr:cNvPr id="2035" name="TextBox 3"/>
        <xdr:cNvSpPr txBox="1">
          <a:spLocks noChangeArrowheads="1"/>
        </xdr:cNvSpPr>
      </xdr:nvSpPr>
      <xdr:spPr bwMode="auto">
        <a:xfrm>
          <a:off x="2076450" y="16430625"/>
          <a:ext cx="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036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146051</xdr:rowOff>
    </xdr:to>
    <xdr:sp macro="" textlink="">
      <xdr:nvSpPr>
        <xdr:cNvPr id="2037" name="TextBox 3"/>
        <xdr:cNvSpPr txBox="1">
          <a:spLocks noChangeArrowheads="1"/>
        </xdr:cNvSpPr>
      </xdr:nvSpPr>
      <xdr:spPr bwMode="auto">
        <a:xfrm>
          <a:off x="2076450" y="16430625"/>
          <a:ext cx="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038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28575</xdr:rowOff>
    </xdr:to>
    <xdr:sp macro="" textlink="">
      <xdr:nvSpPr>
        <xdr:cNvPr id="2039" name="TextBox 3"/>
        <xdr:cNvSpPr txBox="1">
          <a:spLocks noChangeArrowheads="1"/>
        </xdr:cNvSpPr>
      </xdr:nvSpPr>
      <xdr:spPr bwMode="auto">
        <a:xfrm>
          <a:off x="2076450" y="164306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040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041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104775</xdr:rowOff>
    </xdr:to>
    <xdr:sp macro="" textlink="">
      <xdr:nvSpPr>
        <xdr:cNvPr id="2042" name="TextBox 3"/>
        <xdr:cNvSpPr txBox="1">
          <a:spLocks noChangeArrowheads="1"/>
        </xdr:cNvSpPr>
      </xdr:nvSpPr>
      <xdr:spPr bwMode="auto">
        <a:xfrm>
          <a:off x="2076450" y="164306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043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85725</xdr:rowOff>
    </xdr:to>
    <xdr:sp macro="" textlink="">
      <xdr:nvSpPr>
        <xdr:cNvPr id="2044" name="TextBox 3"/>
        <xdr:cNvSpPr txBox="1">
          <a:spLocks noChangeArrowheads="1"/>
        </xdr:cNvSpPr>
      </xdr:nvSpPr>
      <xdr:spPr bwMode="auto">
        <a:xfrm>
          <a:off x="2076450" y="1643062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2045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76200</xdr:rowOff>
    </xdr:to>
    <xdr:sp macro="" textlink="">
      <xdr:nvSpPr>
        <xdr:cNvPr id="2046" name="TextBox 3"/>
        <xdr:cNvSpPr txBox="1">
          <a:spLocks noChangeArrowheads="1"/>
        </xdr:cNvSpPr>
      </xdr:nvSpPr>
      <xdr:spPr bwMode="auto">
        <a:xfrm>
          <a:off x="2076450" y="164306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2047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048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2049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050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47625</xdr:rowOff>
    </xdr:to>
    <xdr:sp macro="" textlink="">
      <xdr:nvSpPr>
        <xdr:cNvPr id="2051" name="TextBox 3"/>
        <xdr:cNvSpPr txBox="1">
          <a:spLocks noChangeArrowheads="1"/>
        </xdr:cNvSpPr>
      </xdr:nvSpPr>
      <xdr:spPr bwMode="auto">
        <a:xfrm>
          <a:off x="2076450" y="1643062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28575</xdr:rowOff>
    </xdr:to>
    <xdr:sp macro="" textlink="">
      <xdr:nvSpPr>
        <xdr:cNvPr id="2052" name="TextBox 3"/>
        <xdr:cNvSpPr txBox="1">
          <a:spLocks noChangeArrowheads="1"/>
        </xdr:cNvSpPr>
      </xdr:nvSpPr>
      <xdr:spPr bwMode="auto">
        <a:xfrm>
          <a:off x="2076450" y="164306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053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123825</xdr:rowOff>
    </xdr:to>
    <xdr:sp macro="" textlink="">
      <xdr:nvSpPr>
        <xdr:cNvPr id="2054" name="TextBox 3"/>
        <xdr:cNvSpPr txBox="1">
          <a:spLocks noChangeArrowheads="1"/>
        </xdr:cNvSpPr>
      </xdr:nvSpPr>
      <xdr:spPr bwMode="auto">
        <a:xfrm>
          <a:off x="2076450" y="16430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055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104775</xdr:rowOff>
    </xdr:to>
    <xdr:sp macro="" textlink="">
      <xdr:nvSpPr>
        <xdr:cNvPr id="2056" name="TextBox 3"/>
        <xdr:cNvSpPr txBox="1">
          <a:spLocks noChangeArrowheads="1"/>
        </xdr:cNvSpPr>
      </xdr:nvSpPr>
      <xdr:spPr bwMode="auto">
        <a:xfrm>
          <a:off x="2076450" y="1643062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057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95250</xdr:rowOff>
    </xdr:to>
    <xdr:sp macro="" textlink="">
      <xdr:nvSpPr>
        <xdr:cNvPr id="2058" name="TextBox 3"/>
        <xdr:cNvSpPr txBox="1">
          <a:spLocks noChangeArrowheads="1"/>
        </xdr:cNvSpPr>
      </xdr:nvSpPr>
      <xdr:spPr bwMode="auto">
        <a:xfrm>
          <a:off x="2076450" y="16430625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76200</xdr:rowOff>
    </xdr:to>
    <xdr:sp macro="" textlink="">
      <xdr:nvSpPr>
        <xdr:cNvPr id="2059" name="TextBox 3"/>
        <xdr:cNvSpPr txBox="1">
          <a:spLocks noChangeArrowheads="1"/>
        </xdr:cNvSpPr>
      </xdr:nvSpPr>
      <xdr:spPr bwMode="auto">
        <a:xfrm>
          <a:off x="2076450" y="164306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66675</xdr:rowOff>
    </xdr:to>
    <xdr:sp macro="" textlink="">
      <xdr:nvSpPr>
        <xdr:cNvPr id="2060" name="TextBox 3"/>
        <xdr:cNvSpPr txBox="1">
          <a:spLocks noChangeArrowheads="1"/>
        </xdr:cNvSpPr>
      </xdr:nvSpPr>
      <xdr:spPr bwMode="auto">
        <a:xfrm>
          <a:off x="2076450" y="164306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76200</xdr:rowOff>
    </xdr:to>
    <xdr:sp macro="" textlink="">
      <xdr:nvSpPr>
        <xdr:cNvPr id="2061" name="TextBox 3"/>
        <xdr:cNvSpPr txBox="1">
          <a:spLocks noChangeArrowheads="1"/>
        </xdr:cNvSpPr>
      </xdr:nvSpPr>
      <xdr:spPr bwMode="auto">
        <a:xfrm>
          <a:off x="2076450" y="16430625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66675</xdr:rowOff>
    </xdr:to>
    <xdr:sp macro="" textlink="">
      <xdr:nvSpPr>
        <xdr:cNvPr id="2062" name="TextBox 3"/>
        <xdr:cNvSpPr txBox="1">
          <a:spLocks noChangeArrowheads="1"/>
        </xdr:cNvSpPr>
      </xdr:nvSpPr>
      <xdr:spPr bwMode="auto">
        <a:xfrm>
          <a:off x="2076450" y="164306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1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2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4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5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6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7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8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79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0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1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2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4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5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6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7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8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89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0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1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2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3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4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3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4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5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6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8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09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0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1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2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3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4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5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6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7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8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19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0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1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2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3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4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5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6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7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8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29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0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1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2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3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4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5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6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7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8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39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0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1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2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3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4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5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6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7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8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49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0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1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2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3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4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5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6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7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8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59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0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1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2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3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4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5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6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7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8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0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1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2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3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4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1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2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3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4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5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6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7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8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199" name="Text Box 14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0" name="Text Box 15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1" name="Text Box 16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2" name="Text Box 17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3" name="Text Box 18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4" name="Text Box 19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5" name="Text Box 20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74</xdr:row>
      <xdr:rowOff>0</xdr:rowOff>
    </xdr:from>
    <xdr:to>
      <xdr:col>1</xdr:col>
      <xdr:colOff>819150</xdr:colOff>
      <xdr:row>77</xdr:row>
      <xdr:rowOff>0</xdr:rowOff>
    </xdr:to>
    <xdr:sp macro="" textlink="">
      <xdr:nvSpPr>
        <xdr:cNvPr id="2206" name="Text Box 21"/>
        <xdr:cNvSpPr txBox="1">
          <a:spLocks noChangeArrowheads="1"/>
        </xdr:cNvSpPr>
      </xdr:nvSpPr>
      <xdr:spPr bwMode="auto">
        <a:xfrm>
          <a:off x="1133475" y="16430625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152400</xdr:rowOff>
    </xdr:to>
    <xdr:sp macro="" textlink="">
      <xdr:nvSpPr>
        <xdr:cNvPr id="2207" name="TextBox 3"/>
        <xdr:cNvSpPr txBox="1">
          <a:spLocks noChangeArrowheads="1"/>
        </xdr:cNvSpPr>
      </xdr:nvSpPr>
      <xdr:spPr bwMode="auto">
        <a:xfrm>
          <a:off x="2076450" y="16592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08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152400</xdr:rowOff>
    </xdr:to>
    <xdr:sp macro="" textlink="">
      <xdr:nvSpPr>
        <xdr:cNvPr id="2209" name="TextBox 3"/>
        <xdr:cNvSpPr txBox="1">
          <a:spLocks noChangeArrowheads="1"/>
        </xdr:cNvSpPr>
      </xdr:nvSpPr>
      <xdr:spPr bwMode="auto">
        <a:xfrm>
          <a:off x="2076450" y="165925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10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2211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12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13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14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15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16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217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2218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2219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220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0</xdr:rowOff>
    </xdr:to>
    <xdr:sp macro="" textlink="">
      <xdr:nvSpPr>
        <xdr:cNvPr id="2221" name="TextBox 3"/>
        <xdr:cNvSpPr txBox="1">
          <a:spLocks noChangeArrowheads="1"/>
        </xdr:cNvSpPr>
      </xdr:nvSpPr>
      <xdr:spPr bwMode="auto">
        <a:xfrm>
          <a:off x="2076450" y="1643062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123825</xdr:rowOff>
    </xdr:to>
    <xdr:sp macro="" textlink="">
      <xdr:nvSpPr>
        <xdr:cNvPr id="2222" name="TextBox 3"/>
        <xdr:cNvSpPr txBox="1">
          <a:spLocks noChangeArrowheads="1"/>
        </xdr:cNvSpPr>
      </xdr:nvSpPr>
      <xdr:spPr bwMode="auto">
        <a:xfrm>
          <a:off x="2076450" y="164306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223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224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25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226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27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2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149224</xdr:rowOff>
    </xdr:to>
    <xdr:sp macro="" textlink="">
      <xdr:nvSpPr>
        <xdr:cNvPr id="2229" name="TextBox 3"/>
        <xdr:cNvSpPr txBox="1">
          <a:spLocks noChangeArrowheads="1"/>
        </xdr:cNvSpPr>
      </xdr:nvSpPr>
      <xdr:spPr bwMode="auto">
        <a:xfrm>
          <a:off x="2076450" y="16592550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30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3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232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3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139699</xdr:rowOff>
    </xdr:to>
    <xdr:sp macro="" textlink="">
      <xdr:nvSpPr>
        <xdr:cNvPr id="2234" name="TextBox 3"/>
        <xdr:cNvSpPr txBox="1">
          <a:spLocks noChangeArrowheads="1"/>
        </xdr:cNvSpPr>
      </xdr:nvSpPr>
      <xdr:spPr bwMode="auto">
        <a:xfrm>
          <a:off x="2076450" y="165925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2235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2236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237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38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39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0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1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2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3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4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5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6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7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8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49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0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1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2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3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4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5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6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7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8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59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0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1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2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3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4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5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6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7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8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69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1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2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3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4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5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6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7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8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79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0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1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2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3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4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5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6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7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8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89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0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1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2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3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5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6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7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8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299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0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1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2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3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5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6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7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8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09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2310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311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2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3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4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5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6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7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8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19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0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1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3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4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5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6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7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8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29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0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1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2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3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4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5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6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7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8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39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0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1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2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3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4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5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6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7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8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49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0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1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2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3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4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5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6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7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8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59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0" name="Text Box 22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1" name="Text Box 23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2" name="Text Box 2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3" name="Text Box 2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4" name="Text Box 2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5" name="Text Box 2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6" name="Text Box 2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7" name="Text Box 2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8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69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1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2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3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4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5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6" name="Text Box 14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7" name="Text Box 15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8" name="Text Box 16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79" name="Text Box 17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80" name="Text Box 18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81" name="Text Box 19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82" name="Text Box 20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75</xdr:row>
      <xdr:rowOff>0</xdr:rowOff>
    </xdr:from>
    <xdr:to>
      <xdr:col>1</xdr:col>
      <xdr:colOff>819150</xdr:colOff>
      <xdr:row>75</xdr:row>
      <xdr:rowOff>133350</xdr:rowOff>
    </xdr:to>
    <xdr:sp macro="" textlink="">
      <xdr:nvSpPr>
        <xdr:cNvPr id="2383" name="Text Box 21"/>
        <xdr:cNvSpPr txBox="1">
          <a:spLocks noChangeArrowheads="1"/>
        </xdr:cNvSpPr>
      </xdr:nvSpPr>
      <xdr:spPr bwMode="auto">
        <a:xfrm>
          <a:off x="1133475" y="165925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384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385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386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387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388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389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41275</xdr:rowOff>
    </xdr:to>
    <xdr:sp macro="" textlink="">
      <xdr:nvSpPr>
        <xdr:cNvPr id="2390" name="TextBox 3"/>
        <xdr:cNvSpPr txBox="1">
          <a:spLocks noChangeArrowheads="1"/>
        </xdr:cNvSpPr>
      </xdr:nvSpPr>
      <xdr:spPr bwMode="auto">
        <a:xfrm>
          <a:off x="2076450" y="16430625"/>
          <a:ext cx="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391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133351</xdr:rowOff>
    </xdr:to>
    <xdr:sp macro="" textlink="">
      <xdr:nvSpPr>
        <xdr:cNvPr id="2392" name="TextBox 3"/>
        <xdr:cNvSpPr txBox="1">
          <a:spLocks noChangeArrowheads="1"/>
        </xdr:cNvSpPr>
      </xdr:nvSpPr>
      <xdr:spPr bwMode="auto">
        <a:xfrm>
          <a:off x="2076450" y="16430625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38100</xdr:rowOff>
    </xdr:to>
    <xdr:sp macro="" textlink="">
      <xdr:nvSpPr>
        <xdr:cNvPr id="2393" name="TextBox 3"/>
        <xdr:cNvSpPr txBox="1">
          <a:spLocks noChangeArrowheads="1"/>
        </xdr:cNvSpPr>
      </xdr:nvSpPr>
      <xdr:spPr bwMode="auto">
        <a:xfrm>
          <a:off x="2076450" y="164306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133351</xdr:rowOff>
    </xdr:to>
    <xdr:sp macro="" textlink="">
      <xdr:nvSpPr>
        <xdr:cNvPr id="2394" name="TextBox 3"/>
        <xdr:cNvSpPr txBox="1">
          <a:spLocks noChangeArrowheads="1"/>
        </xdr:cNvSpPr>
      </xdr:nvSpPr>
      <xdr:spPr bwMode="auto">
        <a:xfrm>
          <a:off x="2076450" y="16430625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395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133351</xdr:rowOff>
    </xdr:to>
    <xdr:sp macro="" textlink="">
      <xdr:nvSpPr>
        <xdr:cNvPr id="2396" name="TextBox 3"/>
        <xdr:cNvSpPr txBox="1">
          <a:spLocks noChangeArrowheads="1"/>
        </xdr:cNvSpPr>
      </xdr:nvSpPr>
      <xdr:spPr bwMode="auto">
        <a:xfrm>
          <a:off x="2076450" y="16430625"/>
          <a:ext cx="0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397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15875</xdr:rowOff>
    </xdr:to>
    <xdr:sp macro="" textlink="">
      <xdr:nvSpPr>
        <xdr:cNvPr id="2398" name="TextBox 3"/>
        <xdr:cNvSpPr txBox="1">
          <a:spLocks noChangeArrowheads="1"/>
        </xdr:cNvSpPr>
      </xdr:nvSpPr>
      <xdr:spPr bwMode="auto">
        <a:xfrm>
          <a:off x="2076450" y="16430625"/>
          <a:ext cx="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161926</xdr:rowOff>
    </xdr:to>
    <xdr:sp macro="" textlink="">
      <xdr:nvSpPr>
        <xdr:cNvPr id="2399" name="TextBox 3"/>
        <xdr:cNvSpPr txBox="1">
          <a:spLocks noChangeArrowheads="1"/>
        </xdr:cNvSpPr>
      </xdr:nvSpPr>
      <xdr:spPr bwMode="auto">
        <a:xfrm>
          <a:off x="2076450" y="16430625"/>
          <a:ext cx="0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400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60325</xdr:rowOff>
    </xdr:to>
    <xdr:sp macro="" textlink="">
      <xdr:nvSpPr>
        <xdr:cNvPr id="2401" name="TextBox 3"/>
        <xdr:cNvSpPr txBox="1">
          <a:spLocks noChangeArrowheads="1"/>
        </xdr:cNvSpPr>
      </xdr:nvSpPr>
      <xdr:spPr bwMode="auto">
        <a:xfrm>
          <a:off x="2076450" y="16430625"/>
          <a:ext cx="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142876</xdr:rowOff>
    </xdr:to>
    <xdr:sp macro="" textlink="">
      <xdr:nvSpPr>
        <xdr:cNvPr id="2402" name="TextBox 3"/>
        <xdr:cNvSpPr txBox="1">
          <a:spLocks noChangeArrowheads="1"/>
        </xdr:cNvSpPr>
      </xdr:nvSpPr>
      <xdr:spPr bwMode="auto">
        <a:xfrm>
          <a:off x="2076450" y="16430625"/>
          <a:ext cx="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41275</xdr:rowOff>
    </xdr:to>
    <xdr:sp macro="" textlink="">
      <xdr:nvSpPr>
        <xdr:cNvPr id="2403" name="TextBox 3"/>
        <xdr:cNvSpPr txBox="1">
          <a:spLocks noChangeArrowheads="1"/>
        </xdr:cNvSpPr>
      </xdr:nvSpPr>
      <xdr:spPr bwMode="auto">
        <a:xfrm>
          <a:off x="2076450" y="16430625"/>
          <a:ext cx="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152401</xdr:rowOff>
    </xdr:to>
    <xdr:sp macro="" textlink="">
      <xdr:nvSpPr>
        <xdr:cNvPr id="2404" name="TextBox 3"/>
        <xdr:cNvSpPr txBox="1">
          <a:spLocks noChangeArrowheads="1"/>
        </xdr:cNvSpPr>
      </xdr:nvSpPr>
      <xdr:spPr bwMode="auto">
        <a:xfrm>
          <a:off x="2076450" y="16430625"/>
          <a:ext cx="0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38100</xdr:rowOff>
    </xdr:to>
    <xdr:sp macro="" textlink="">
      <xdr:nvSpPr>
        <xdr:cNvPr id="2405" name="TextBox 3"/>
        <xdr:cNvSpPr txBox="1">
          <a:spLocks noChangeArrowheads="1"/>
        </xdr:cNvSpPr>
      </xdr:nvSpPr>
      <xdr:spPr bwMode="auto">
        <a:xfrm>
          <a:off x="2076450" y="164306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38100</xdr:rowOff>
    </xdr:to>
    <xdr:sp macro="" textlink="">
      <xdr:nvSpPr>
        <xdr:cNvPr id="2406" name="TextBox 3"/>
        <xdr:cNvSpPr txBox="1">
          <a:spLocks noChangeArrowheads="1"/>
        </xdr:cNvSpPr>
      </xdr:nvSpPr>
      <xdr:spPr bwMode="auto">
        <a:xfrm>
          <a:off x="2076450" y="164306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407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38100</xdr:rowOff>
    </xdr:to>
    <xdr:sp macro="" textlink="">
      <xdr:nvSpPr>
        <xdr:cNvPr id="2408" name="TextBox 3"/>
        <xdr:cNvSpPr txBox="1">
          <a:spLocks noChangeArrowheads="1"/>
        </xdr:cNvSpPr>
      </xdr:nvSpPr>
      <xdr:spPr bwMode="auto">
        <a:xfrm>
          <a:off x="2076450" y="164306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409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2410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411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28575</xdr:rowOff>
    </xdr:to>
    <xdr:sp macro="" textlink="">
      <xdr:nvSpPr>
        <xdr:cNvPr id="2412" name="TextBox 3"/>
        <xdr:cNvSpPr txBox="1">
          <a:spLocks noChangeArrowheads="1"/>
        </xdr:cNvSpPr>
      </xdr:nvSpPr>
      <xdr:spPr bwMode="auto">
        <a:xfrm>
          <a:off x="2076450" y="164306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413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155576</xdr:rowOff>
    </xdr:to>
    <xdr:sp macro="" textlink="">
      <xdr:nvSpPr>
        <xdr:cNvPr id="2414" name="TextBox 3"/>
        <xdr:cNvSpPr txBox="1">
          <a:spLocks noChangeArrowheads="1"/>
        </xdr:cNvSpPr>
      </xdr:nvSpPr>
      <xdr:spPr bwMode="auto">
        <a:xfrm>
          <a:off x="2076450" y="16430625"/>
          <a:ext cx="0" cy="317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75</xdr:row>
      <xdr:rowOff>136526</xdr:rowOff>
    </xdr:to>
    <xdr:sp macro="" textlink="">
      <xdr:nvSpPr>
        <xdr:cNvPr id="2415" name="TextBox 3"/>
        <xdr:cNvSpPr txBox="1">
          <a:spLocks noChangeArrowheads="1"/>
        </xdr:cNvSpPr>
      </xdr:nvSpPr>
      <xdr:spPr bwMode="auto">
        <a:xfrm>
          <a:off x="2076450" y="16430625"/>
          <a:ext cx="0" cy="298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416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34925</xdr:rowOff>
    </xdr:to>
    <xdr:sp macro="" textlink="">
      <xdr:nvSpPr>
        <xdr:cNvPr id="2417" name="TextBox 3"/>
        <xdr:cNvSpPr txBox="1">
          <a:spLocks noChangeArrowheads="1"/>
        </xdr:cNvSpPr>
      </xdr:nvSpPr>
      <xdr:spPr bwMode="auto">
        <a:xfrm>
          <a:off x="2076450" y="16430625"/>
          <a:ext cx="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38100</xdr:rowOff>
    </xdr:to>
    <xdr:sp macro="" textlink="">
      <xdr:nvSpPr>
        <xdr:cNvPr id="2418" name="TextBox 3"/>
        <xdr:cNvSpPr txBox="1">
          <a:spLocks noChangeArrowheads="1"/>
        </xdr:cNvSpPr>
      </xdr:nvSpPr>
      <xdr:spPr bwMode="auto">
        <a:xfrm>
          <a:off x="2076450" y="1643062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419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420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19050</xdr:rowOff>
    </xdr:to>
    <xdr:sp macro="" textlink="">
      <xdr:nvSpPr>
        <xdr:cNvPr id="2421" name="TextBox 3"/>
        <xdr:cNvSpPr txBox="1">
          <a:spLocks noChangeArrowheads="1"/>
        </xdr:cNvSpPr>
      </xdr:nvSpPr>
      <xdr:spPr bwMode="auto">
        <a:xfrm>
          <a:off x="2076450" y="16430625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74</xdr:row>
      <xdr:rowOff>0</xdr:rowOff>
    </xdr:from>
    <xdr:to>
      <xdr:col>1</xdr:col>
      <xdr:colOff>1685925</xdr:colOff>
      <xdr:row>76</xdr:row>
      <xdr:rowOff>9525</xdr:rowOff>
    </xdr:to>
    <xdr:sp macro="" textlink="">
      <xdr:nvSpPr>
        <xdr:cNvPr id="2422" name="TextBox 3"/>
        <xdr:cNvSpPr txBox="1">
          <a:spLocks noChangeArrowheads="1"/>
        </xdr:cNvSpPr>
      </xdr:nvSpPr>
      <xdr:spPr bwMode="auto">
        <a:xfrm>
          <a:off x="2076450" y="1643062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2423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24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25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26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27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155574</xdr:rowOff>
    </xdr:to>
    <xdr:sp macro="" textlink="">
      <xdr:nvSpPr>
        <xdr:cNvPr id="2428" name="TextBox 3"/>
        <xdr:cNvSpPr txBox="1">
          <a:spLocks noChangeArrowheads="1"/>
        </xdr:cNvSpPr>
      </xdr:nvSpPr>
      <xdr:spPr bwMode="auto">
        <a:xfrm>
          <a:off x="2076450" y="16592550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146049</xdr:rowOff>
    </xdr:to>
    <xdr:sp macro="" textlink="">
      <xdr:nvSpPr>
        <xdr:cNvPr id="2429" name="TextBox 3"/>
        <xdr:cNvSpPr txBox="1">
          <a:spLocks noChangeArrowheads="1"/>
        </xdr:cNvSpPr>
      </xdr:nvSpPr>
      <xdr:spPr bwMode="auto">
        <a:xfrm>
          <a:off x="2076450" y="165925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30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31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32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33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34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35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36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37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38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39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2440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161925</xdr:rowOff>
    </xdr:to>
    <xdr:sp macro="" textlink="">
      <xdr:nvSpPr>
        <xdr:cNvPr id="2441" name="TextBox 3"/>
        <xdr:cNvSpPr txBox="1">
          <a:spLocks noChangeArrowheads="1"/>
        </xdr:cNvSpPr>
      </xdr:nvSpPr>
      <xdr:spPr bwMode="auto">
        <a:xfrm>
          <a:off x="2076450" y="165925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42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732</xdr:rowOff>
    </xdr:to>
    <xdr:sp macro="" textlink="">
      <xdr:nvSpPr>
        <xdr:cNvPr id="2443" name="TextBox 3"/>
        <xdr:cNvSpPr txBox="1">
          <a:spLocks noChangeArrowheads="1"/>
        </xdr:cNvSpPr>
      </xdr:nvSpPr>
      <xdr:spPr bwMode="auto">
        <a:xfrm>
          <a:off x="2076450" y="16592550"/>
          <a:ext cx="0" cy="42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77</xdr:row>
      <xdr:rowOff>4308</xdr:rowOff>
    </xdr:to>
    <xdr:sp macro="" textlink="">
      <xdr:nvSpPr>
        <xdr:cNvPr id="2444" name="TextBox 3"/>
        <xdr:cNvSpPr txBox="1">
          <a:spLocks noChangeArrowheads="1"/>
        </xdr:cNvSpPr>
      </xdr:nvSpPr>
      <xdr:spPr bwMode="auto">
        <a:xfrm>
          <a:off x="2076450" y="16592550"/>
          <a:ext cx="0" cy="432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2445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2446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152399</xdr:rowOff>
    </xdr:to>
    <xdr:sp macro="" textlink="">
      <xdr:nvSpPr>
        <xdr:cNvPr id="2447" name="TextBox 3"/>
        <xdr:cNvSpPr txBox="1">
          <a:spLocks noChangeArrowheads="1"/>
        </xdr:cNvSpPr>
      </xdr:nvSpPr>
      <xdr:spPr bwMode="auto">
        <a:xfrm>
          <a:off x="2076450" y="165925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142874</xdr:rowOff>
    </xdr:to>
    <xdr:sp macro="" textlink="">
      <xdr:nvSpPr>
        <xdr:cNvPr id="2448" name="TextBox 3"/>
        <xdr:cNvSpPr txBox="1">
          <a:spLocks noChangeArrowheads="1"/>
        </xdr:cNvSpPr>
      </xdr:nvSpPr>
      <xdr:spPr bwMode="auto">
        <a:xfrm>
          <a:off x="2076450" y="165925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49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450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75</xdr:row>
      <xdr:rowOff>168519</xdr:rowOff>
    </xdr:to>
    <xdr:sp macro="" textlink="">
      <xdr:nvSpPr>
        <xdr:cNvPr id="2451" name="TextBox 3"/>
        <xdr:cNvSpPr txBox="1">
          <a:spLocks noChangeArrowheads="1"/>
        </xdr:cNvSpPr>
      </xdr:nvSpPr>
      <xdr:spPr bwMode="auto">
        <a:xfrm>
          <a:off x="2076450" y="16592550"/>
          <a:ext cx="0" cy="26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452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2453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454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455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2456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</xdr:rowOff>
    </xdr:to>
    <xdr:sp macro="" textlink="">
      <xdr:nvSpPr>
        <xdr:cNvPr id="2457" name="TextBox 3"/>
        <xdr:cNvSpPr txBox="1">
          <a:spLocks noChangeArrowheads="1"/>
        </xdr:cNvSpPr>
      </xdr:nvSpPr>
      <xdr:spPr bwMode="auto">
        <a:xfrm>
          <a:off x="2076450" y="16592550"/>
          <a:ext cx="0" cy="269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98424</xdr:rowOff>
    </xdr:to>
    <xdr:sp macro="" textlink="">
      <xdr:nvSpPr>
        <xdr:cNvPr id="2458" name="TextBox 3"/>
        <xdr:cNvSpPr txBox="1">
          <a:spLocks noChangeArrowheads="1"/>
        </xdr:cNvSpPr>
      </xdr:nvSpPr>
      <xdr:spPr bwMode="auto">
        <a:xfrm>
          <a:off x="2076450" y="165925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459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460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461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462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12699</xdr:rowOff>
    </xdr:to>
    <xdr:sp macro="" textlink="">
      <xdr:nvSpPr>
        <xdr:cNvPr id="2463" name="TextBox 3"/>
        <xdr:cNvSpPr txBox="1">
          <a:spLocks noChangeArrowheads="1"/>
        </xdr:cNvSpPr>
      </xdr:nvSpPr>
      <xdr:spPr bwMode="auto">
        <a:xfrm>
          <a:off x="2076450" y="16592550"/>
          <a:ext cx="0" cy="279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464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60324</xdr:rowOff>
    </xdr:to>
    <xdr:sp macro="" textlink="">
      <xdr:nvSpPr>
        <xdr:cNvPr id="2465" name="TextBox 3"/>
        <xdr:cNvSpPr txBox="1">
          <a:spLocks noChangeArrowheads="1"/>
        </xdr:cNvSpPr>
      </xdr:nvSpPr>
      <xdr:spPr bwMode="auto">
        <a:xfrm>
          <a:off x="2076450" y="16592550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41274</xdr:rowOff>
    </xdr:to>
    <xdr:sp macro="" textlink="">
      <xdr:nvSpPr>
        <xdr:cNvPr id="2466" name="TextBox 3"/>
        <xdr:cNvSpPr txBox="1">
          <a:spLocks noChangeArrowheads="1"/>
        </xdr:cNvSpPr>
      </xdr:nvSpPr>
      <xdr:spPr bwMode="auto">
        <a:xfrm>
          <a:off x="2076450" y="16592550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467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136524</xdr:rowOff>
    </xdr:to>
    <xdr:sp macro="" textlink="">
      <xdr:nvSpPr>
        <xdr:cNvPr id="2468" name="TextBox 3"/>
        <xdr:cNvSpPr txBox="1">
          <a:spLocks noChangeArrowheads="1"/>
        </xdr:cNvSpPr>
      </xdr:nvSpPr>
      <xdr:spPr bwMode="auto">
        <a:xfrm>
          <a:off x="2076450" y="165925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22224</xdr:rowOff>
    </xdr:to>
    <xdr:sp macro="" textlink="">
      <xdr:nvSpPr>
        <xdr:cNvPr id="2469" name="TextBox 3"/>
        <xdr:cNvSpPr txBox="1">
          <a:spLocks noChangeArrowheads="1"/>
        </xdr:cNvSpPr>
      </xdr:nvSpPr>
      <xdr:spPr bwMode="auto">
        <a:xfrm>
          <a:off x="2076450" y="16592550"/>
          <a:ext cx="0" cy="288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117474</xdr:rowOff>
    </xdr:to>
    <xdr:sp macro="" textlink="">
      <xdr:nvSpPr>
        <xdr:cNvPr id="2470" name="TextBox 3"/>
        <xdr:cNvSpPr txBox="1">
          <a:spLocks noChangeArrowheads="1"/>
        </xdr:cNvSpPr>
      </xdr:nvSpPr>
      <xdr:spPr bwMode="auto">
        <a:xfrm>
          <a:off x="2076450" y="165925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31749</xdr:rowOff>
    </xdr:to>
    <xdr:sp macro="" textlink="">
      <xdr:nvSpPr>
        <xdr:cNvPr id="2471" name="TextBox 3"/>
        <xdr:cNvSpPr txBox="1">
          <a:spLocks noChangeArrowheads="1"/>
        </xdr:cNvSpPr>
      </xdr:nvSpPr>
      <xdr:spPr bwMode="auto">
        <a:xfrm>
          <a:off x="2076450" y="16592550"/>
          <a:ext cx="0" cy="29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107949</xdr:rowOff>
    </xdr:to>
    <xdr:sp macro="" textlink="">
      <xdr:nvSpPr>
        <xdr:cNvPr id="2472" name="TextBox 3"/>
        <xdr:cNvSpPr txBox="1">
          <a:spLocks noChangeArrowheads="1"/>
        </xdr:cNvSpPr>
      </xdr:nvSpPr>
      <xdr:spPr bwMode="auto">
        <a:xfrm>
          <a:off x="2076450" y="165925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473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2474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88899</xdr:rowOff>
    </xdr:to>
    <xdr:sp macro="" textlink="">
      <xdr:nvSpPr>
        <xdr:cNvPr id="2475" name="TextBox 3"/>
        <xdr:cNvSpPr txBox="1">
          <a:spLocks noChangeArrowheads="1"/>
        </xdr:cNvSpPr>
      </xdr:nvSpPr>
      <xdr:spPr bwMode="auto">
        <a:xfrm>
          <a:off x="2076450" y="165925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75</xdr:row>
      <xdr:rowOff>0</xdr:rowOff>
    </xdr:from>
    <xdr:to>
      <xdr:col>1</xdr:col>
      <xdr:colOff>1685925</xdr:colOff>
      <xdr:row>76</xdr:row>
      <xdr:rowOff>79374</xdr:rowOff>
    </xdr:to>
    <xdr:sp macro="" textlink="">
      <xdr:nvSpPr>
        <xdr:cNvPr id="2476" name="TextBox 3"/>
        <xdr:cNvSpPr txBox="1">
          <a:spLocks noChangeArrowheads="1"/>
        </xdr:cNvSpPr>
      </xdr:nvSpPr>
      <xdr:spPr bwMode="auto">
        <a:xfrm>
          <a:off x="2076450" y="16592550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1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3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1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6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8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1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2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4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6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699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700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702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704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05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06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07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08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09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10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11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2712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13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2714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15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0</xdr:rowOff>
    </xdr:to>
    <xdr:sp macro="" textlink="">
      <xdr:nvSpPr>
        <xdr:cNvPr id="2716" name="TextBox 3"/>
        <xdr:cNvSpPr txBox="1">
          <a:spLocks noChangeArrowheads="1"/>
        </xdr:cNvSpPr>
      </xdr:nvSpPr>
      <xdr:spPr bwMode="auto">
        <a:xfrm>
          <a:off x="2076450" y="17506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17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18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19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27080</xdr:rowOff>
    </xdr:to>
    <xdr:sp macro="" textlink="">
      <xdr:nvSpPr>
        <xdr:cNvPr id="2720" name="TextBox 3"/>
        <xdr:cNvSpPr txBox="1">
          <a:spLocks noChangeArrowheads="1"/>
        </xdr:cNvSpPr>
      </xdr:nvSpPr>
      <xdr:spPr bwMode="auto">
        <a:xfrm>
          <a:off x="2076450" y="17506950"/>
          <a:ext cx="0" cy="198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1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22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3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24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5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6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7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28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2729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2730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2731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2732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4855</xdr:rowOff>
    </xdr:to>
    <xdr:sp macro="" textlink="">
      <xdr:nvSpPr>
        <xdr:cNvPr id="2733" name="TextBox 3"/>
        <xdr:cNvSpPr txBox="1">
          <a:spLocks noChangeArrowheads="1"/>
        </xdr:cNvSpPr>
      </xdr:nvSpPr>
      <xdr:spPr bwMode="auto">
        <a:xfrm>
          <a:off x="2076450" y="17506950"/>
          <a:ext cx="0" cy="17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0</xdr:rowOff>
    </xdr:to>
    <xdr:sp macro="" textlink="">
      <xdr:nvSpPr>
        <xdr:cNvPr id="2734" name="TextBox 3"/>
        <xdr:cNvSpPr txBox="1">
          <a:spLocks noChangeArrowheads="1"/>
        </xdr:cNvSpPr>
      </xdr:nvSpPr>
      <xdr:spPr bwMode="auto">
        <a:xfrm>
          <a:off x="2076450" y="17506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187</xdr:rowOff>
    </xdr:to>
    <xdr:sp macro="" textlink="">
      <xdr:nvSpPr>
        <xdr:cNvPr id="2735" name="TextBox 3"/>
        <xdr:cNvSpPr txBox="1">
          <a:spLocks noChangeArrowheads="1"/>
        </xdr:cNvSpPr>
      </xdr:nvSpPr>
      <xdr:spPr bwMode="auto">
        <a:xfrm>
          <a:off x="2076450" y="17506950"/>
          <a:ext cx="0" cy="17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36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37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38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39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0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1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2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3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4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5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6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7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8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49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0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1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3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5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6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7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59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1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2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3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4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5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6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7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8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69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0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1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3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4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5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6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7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8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79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0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1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2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3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4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5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6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7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8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89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0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1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3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4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5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6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7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8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799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0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1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3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4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5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6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07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0</xdr:rowOff>
    </xdr:to>
    <xdr:sp macro="" textlink="">
      <xdr:nvSpPr>
        <xdr:cNvPr id="2808" name="TextBox 3"/>
        <xdr:cNvSpPr txBox="1">
          <a:spLocks noChangeArrowheads="1"/>
        </xdr:cNvSpPr>
      </xdr:nvSpPr>
      <xdr:spPr bwMode="auto">
        <a:xfrm>
          <a:off x="2076450" y="17506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187</xdr:rowOff>
    </xdr:to>
    <xdr:sp macro="" textlink="">
      <xdr:nvSpPr>
        <xdr:cNvPr id="2809" name="TextBox 3"/>
        <xdr:cNvSpPr txBox="1">
          <a:spLocks noChangeArrowheads="1"/>
        </xdr:cNvSpPr>
      </xdr:nvSpPr>
      <xdr:spPr bwMode="auto">
        <a:xfrm>
          <a:off x="2076450" y="17506950"/>
          <a:ext cx="0" cy="17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0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1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2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3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4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5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6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7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8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19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1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2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3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4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5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6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7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8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29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0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1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2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3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4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5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6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7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8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39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0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1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3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5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6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7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8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49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0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1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2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3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4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5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6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7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8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59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0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1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2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3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4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5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6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7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8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69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0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1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3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4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5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6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7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8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79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80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2881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0</xdr:rowOff>
    </xdr:to>
    <xdr:sp macro="" textlink="">
      <xdr:nvSpPr>
        <xdr:cNvPr id="2882" name="TextBox 3"/>
        <xdr:cNvSpPr txBox="1">
          <a:spLocks noChangeArrowheads="1"/>
        </xdr:cNvSpPr>
      </xdr:nvSpPr>
      <xdr:spPr bwMode="auto">
        <a:xfrm>
          <a:off x="2076450" y="17506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187</xdr:rowOff>
    </xdr:to>
    <xdr:sp macro="" textlink="">
      <xdr:nvSpPr>
        <xdr:cNvPr id="2883" name="TextBox 3"/>
        <xdr:cNvSpPr txBox="1">
          <a:spLocks noChangeArrowheads="1"/>
        </xdr:cNvSpPr>
      </xdr:nvSpPr>
      <xdr:spPr bwMode="auto">
        <a:xfrm>
          <a:off x="2076450" y="17506950"/>
          <a:ext cx="0" cy="17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0</xdr:rowOff>
    </xdr:to>
    <xdr:sp macro="" textlink="">
      <xdr:nvSpPr>
        <xdr:cNvPr id="2884" name="TextBox 3"/>
        <xdr:cNvSpPr txBox="1">
          <a:spLocks noChangeArrowheads="1"/>
        </xdr:cNvSpPr>
      </xdr:nvSpPr>
      <xdr:spPr bwMode="auto">
        <a:xfrm>
          <a:off x="2076450" y="17506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187</xdr:rowOff>
    </xdr:to>
    <xdr:sp macro="" textlink="">
      <xdr:nvSpPr>
        <xdr:cNvPr id="2885" name="TextBox 3"/>
        <xdr:cNvSpPr txBox="1">
          <a:spLocks noChangeArrowheads="1"/>
        </xdr:cNvSpPr>
      </xdr:nvSpPr>
      <xdr:spPr bwMode="auto">
        <a:xfrm>
          <a:off x="2076450" y="17506950"/>
          <a:ext cx="0" cy="171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1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4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5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6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7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8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19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0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1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2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3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4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5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6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7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8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29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39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0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1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2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3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4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5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4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4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5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6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7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8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59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1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2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3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4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5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6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7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69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8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79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1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2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3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4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185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86" name="Text Box 22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87" name="Text Box 23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88" name="Text Box 2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89" name="Text Box 2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1" name="Text Box 2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2" name="Text Box 2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3" name="Text Box 2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4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5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6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7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8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199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0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1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3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5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6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7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8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3209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1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2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3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4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5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6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7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8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19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1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3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4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5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2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4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5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6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7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8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39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1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2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3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4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5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6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7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8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49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8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0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1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2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3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4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5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6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5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6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7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8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79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0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1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2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3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4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5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6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7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8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89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8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299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0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1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2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3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3305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831850</xdr:colOff>
      <xdr:row>80</xdr:row>
      <xdr:rowOff>133350</xdr:rowOff>
    </xdr:to>
    <xdr:sp macro="" textlink="">
      <xdr:nvSpPr>
        <xdr:cNvPr id="3306" name="Text Box 22"/>
        <xdr:cNvSpPr txBox="1">
          <a:spLocks noChangeArrowheads="1"/>
        </xdr:cNvSpPr>
      </xdr:nvSpPr>
      <xdr:spPr bwMode="auto">
        <a:xfrm>
          <a:off x="1171575" y="17506950"/>
          <a:ext cx="50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07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08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09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0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1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3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1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2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0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1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2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3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4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5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6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7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3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4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4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5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6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7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8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59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0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1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6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8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79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0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1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2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3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4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5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8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39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2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3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4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5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7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8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09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1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6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7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8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29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0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1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2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3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3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4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0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1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2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3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4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5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6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7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5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6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4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6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7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8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79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0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1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8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8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499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0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1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2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3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4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5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0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1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2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3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4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5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6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7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8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29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3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6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7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8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49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0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1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2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3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5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6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0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1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2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3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4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5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6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7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7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8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831850</xdr:colOff>
      <xdr:row>80</xdr:row>
      <xdr:rowOff>133350</xdr:rowOff>
    </xdr:to>
    <xdr:sp macro="" textlink="">
      <xdr:nvSpPr>
        <xdr:cNvPr id="3594" name="Text Box 22"/>
        <xdr:cNvSpPr txBox="1">
          <a:spLocks noChangeArrowheads="1"/>
        </xdr:cNvSpPr>
      </xdr:nvSpPr>
      <xdr:spPr bwMode="auto">
        <a:xfrm>
          <a:off x="1171575" y="17506950"/>
          <a:ext cx="50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5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6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7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8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599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0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1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0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8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19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0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1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3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4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5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2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3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3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4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5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6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7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8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49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5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6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7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8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69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0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1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2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3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7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8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0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1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2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3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4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5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6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7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69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0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4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5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6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7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8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19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0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1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2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8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39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0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1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3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5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4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5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2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3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4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5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6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7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8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69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7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6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7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8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89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0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1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2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3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79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0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0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1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2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3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4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5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6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7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19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0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1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2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3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4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5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2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4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5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6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7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39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0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1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3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4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5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6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7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8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49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1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3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4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5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6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7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8" name="Text Box 22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59" name="Text Box 23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0" name="Text Box 2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1" name="Text Box 2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2" name="Text Box 2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3" name="Text Box 2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4" name="Text Box 2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5" name="Text Box 2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6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7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8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69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1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2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3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4" name="Text Box 14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5" name="Text Box 15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6" name="Text Box 16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7" name="Text Box 17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8" name="Text Box 18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79" name="Text Box 19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80</xdr:row>
      <xdr:rowOff>0</xdr:rowOff>
    </xdr:from>
    <xdr:to>
      <xdr:col>1</xdr:col>
      <xdr:colOff>781050</xdr:colOff>
      <xdr:row>80</xdr:row>
      <xdr:rowOff>133350</xdr:rowOff>
    </xdr:to>
    <xdr:sp macro="" textlink="">
      <xdr:nvSpPr>
        <xdr:cNvPr id="3881" name="Text Box 21"/>
        <xdr:cNvSpPr txBox="1">
          <a:spLocks noChangeArrowheads="1"/>
        </xdr:cNvSpPr>
      </xdr:nvSpPr>
      <xdr:spPr bwMode="auto">
        <a:xfrm>
          <a:off x="1171575" y="1750695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1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0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1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2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3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4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5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6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7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8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19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0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1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2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3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4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5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6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7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8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29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0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1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2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3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4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5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6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7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8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39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0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1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2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3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4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5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6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7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8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49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0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1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3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4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5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6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7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8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59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0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1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2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3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4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5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6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7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8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69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0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1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2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3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4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5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7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8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79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80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181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2" name="Text Box 22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3" name="Text Box 23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4" name="Text Box 2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5" name="Text Box 2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6" name="Text Box 2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7" name="Text Box 2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8" name="Text Box 2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89" name="Text Box 2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0" name="Text Box 1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1" name="Text Box 1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2" name="Text Box 1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3" name="Text Box 1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4" name="Text Box 1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5" name="Text Box 1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6" name="Text Box 20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7" name="Text Box 21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8" name="Text Box 1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199" name="Text Box 1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0" name="Text Box 1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1" name="Text Box 1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2" name="Text Box 1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3" name="Text Box 1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4" name="Text Box 20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4205" name="Text Box 21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06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07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08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09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0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1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2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3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4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5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6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7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8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19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0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1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3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5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6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7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8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29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0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1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2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3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4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5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6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7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39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1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2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3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4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5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6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7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49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0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1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2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3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4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5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6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7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8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59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0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1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2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3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4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5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7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8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69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0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1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2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3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4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5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6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7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8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79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0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1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2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3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4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5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6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7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8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89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0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1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2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3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4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5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7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8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299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300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4301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02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03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04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05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06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07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08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309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10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311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12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4855</xdr:rowOff>
    </xdr:to>
    <xdr:sp macro="" textlink="">
      <xdr:nvSpPr>
        <xdr:cNvPr id="4313" name="TextBox 3"/>
        <xdr:cNvSpPr txBox="1">
          <a:spLocks noChangeArrowheads="1"/>
        </xdr:cNvSpPr>
      </xdr:nvSpPr>
      <xdr:spPr bwMode="auto">
        <a:xfrm>
          <a:off x="2076450" y="17506950"/>
          <a:ext cx="0" cy="17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14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15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16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17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6106</xdr:rowOff>
    </xdr:to>
    <xdr:sp macro="" textlink="">
      <xdr:nvSpPr>
        <xdr:cNvPr id="4318" name="TextBox 3"/>
        <xdr:cNvSpPr txBox="1">
          <a:spLocks noChangeArrowheads="1"/>
        </xdr:cNvSpPr>
      </xdr:nvSpPr>
      <xdr:spPr bwMode="auto">
        <a:xfrm>
          <a:off x="2076450" y="17506950"/>
          <a:ext cx="0" cy="177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19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20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321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161925</xdr:rowOff>
    </xdr:to>
    <xdr:sp macro="" textlink="">
      <xdr:nvSpPr>
        <xdr:cNvPr id="4322" name="TextBox 3"/>
        <xdr:cNvSpPr txBox="1">
          <a:spLocks noChangeArrowheads="1"/>
        </xdr:cNvSpPr>
      </xdr:nvSpPr>
      <xdr:spPr bwMode="auto">
        <a:xfrm>
          <a:off x="2076450" y="17506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323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80</xdr:row>
      <xdr:rowOff>165100</xdr:rowOff>
    </xdr:to>
    <xdr:sp macro="" textlink="">
      <xdr:nvSpPr>
        <xdr:cNvPr id="4324" name="TextBox 3"/>
        <xdr:cNvSpPr txBox="1">
          <a:spLocks noChangeArrowheads="1"/>
        </xdr:cNvSpPr>
      </xdr:nvSpPr>
      <xdr:spPr bwMode="auto">
        <a:xfrm>
          <a:off x="2076450" y="1750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4855</xdr:rowOff>
    </xdr:to>
    <xdr:sp macro="" textlink="">
      <xdr:nvSpPr>
        <xdr:cNvPr id="4325" name="TextBox 3"/>
        <xdr:cNvSpPr txBox="1">
          <a:spLocks noChangeArrowheads="1"/>
        </xdr:cNvSpPr>
      </xdr:nvSpPr>
      <xdr:spPr bwMode="auto">
        <a:xfrm>
          <a:off x="2076450" y="17506950"/>
          <a:ext cx="0" cy="17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4855</xdr:rowOff>
    </xdr:to>
    <xdr:sp macro="" textlink="">
      <xdr:nvSpPr>
        <xdr:cNvPr id="4326" name="TextBox 3"/>
        <xdr:cNvSpPr txBox="1">
          <a:spLocks noChangeArrowheads="1"/>
        </xdr:cNvSpPr>
      </xdr:nvSpPr>
      <xdr:spPr bwMode="auto">
        <a:xfrm>
          <a:off x="2076450" y="17506950"/>
          <a:ext cx="0" cy="17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327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28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29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0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1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2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3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5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6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7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39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0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1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2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3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4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5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7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8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49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0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1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2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3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4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5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6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7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8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59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0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1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2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3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4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5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6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7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8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69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0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1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2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3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4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5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6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7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8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79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0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1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2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3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4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5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7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8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89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0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1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2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3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5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6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7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8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399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4855</xdr:rowOff>
    </xdr:to>
    <xdr:sp macro="" textlink="">
      <xdr:nvSpPr>
        <xdr:cNvPr id="4400" name="TextBox 3"/>
        <xdr:cNvSpPr txBox="1">
          <a:spLocks noChangeArrowheads="1"/>
        </xdr:cNvSpPr>
      </xdr:nvSpPr>
      <xdr:spPr bwMode="auto">
        <a:xfrm>
          <a:off x="2076450" y="17506950"/>
          <a:ext cx="0" cy="176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80</xdr:row>
      <xdr:rowOff>0</xdr:rowOff>
    </xdr:from>
    <xdr:to>
      <xdr:col>1</xdr:col>
      <xdr:colOff>1685925</xdr:colOff>
      <xdr:row>81</xdr:row>
      <xdr:rowOff>1680</xdr:rowOff>
    </xdr:to>
    <xdr:sp macro="" textlink="">
      <xdr:nvSpPr>
        <xdr:cNvPr id="4401" name="TextBox 3"/>
        <xdr:cNvSpPr txBox="1">
          <a:spLocks noChangeArrowheads="1"/>
        </xdr:cNvSpPr>
      </xdr:nvSpPr>
      <xdr:spPr bwMode="auto">
        <a:xfrm>
          <a:off x="2076450" y="17506950"/>
          <a:ext cx="0" cy="17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2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3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5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6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7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8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09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0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1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3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4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5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6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7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8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19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0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1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2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3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4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5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6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7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8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29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0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1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2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3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4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5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6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7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8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39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0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1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2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3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4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5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7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8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49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0" name="Text Box 22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1" name="Text Box 23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2" name="Text Box 2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3" name="Text Box 2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4" name="Text Box 2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5" name="Text Box 2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6" name="Text Box 2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7" name="Text Box 2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8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59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0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1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2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3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4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5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6" name="Text Box 14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7" name="Text Box 15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8" name="Text Box 16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69" name="Text Box 17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70" name="Text Box 18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71" name="Text Box 19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72" name="Text Box 20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80</xdr:row>
      <xdr:rowOff>0</xdr:rowOff>
    </xdr:from>
    <xdr:to>
      <xdr:col>1</xdr:col>
      <xdr:colOff>819150</xdr:colOff>
      <xdr:row>80</xdr:row>
      <xdr:rowOff>165100</xdr:rowOff>
    </xdr:to>
    <xdr:sp macro="" textlink="">
      <xdr:nvSpPr>
        <xdr:cNvPr id="4473" name="Text Box 21"/>
        <xdr:cNvSpPr txBox="1">
          <a:spLocks noChangeArrowheads="1"/>
        </xdr:cNvSpPr>
      </xdr:nvSpPr>
      <xdr:spPr bwMode="auto">
        <a:xfrm>
          <a:off x="1133475" y="1750695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4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6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8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0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2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3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6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7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0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1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4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5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8" name="Text Box 4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76200</xdr:colOff>
      <xdr:row>80</xdr:row>
      <xdr:rowOff>9525</xdr:rowOff>
    </xdr:to>
    <xdr:sp macro="" textlink="">
      <xdr:nvSpPr>
        <xdr:cNvPr id="4929" name="Text Box 5"/>
        <xdr:cNvSpPr txBox="1">
          <a:spLocks noChangeArrowheads="1"/>
        </xdr:cNvSpPr>
      </xdr:nvSpPr>
      <xdr:spPr bwMode="auto">
        <a:xfrm>
          <a:off x="390525" y="175069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0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1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2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3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4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5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6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7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8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39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0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1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2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3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4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5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4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4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5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6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7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8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59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0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1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2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3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4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5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6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7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8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69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8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79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1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2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3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4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5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8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4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5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6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7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8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4999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00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01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2" name="Text Box 22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3" name="Text Box 23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4" name="Text Box 2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5" name="Text Box 2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6" name="Text Box 2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7" name="Text Box 2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8" name="Text Box 2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09" name="Text Box 2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0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1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2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3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4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5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6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7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8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19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0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1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3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4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025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26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27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28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29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0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1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2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3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4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5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6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7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8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39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0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1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2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3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4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5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6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7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8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49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0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1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3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4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5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6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7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8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59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1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2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3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4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5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6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4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5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6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7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8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79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0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1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2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3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4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5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6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7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8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89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0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1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2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3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5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6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7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8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099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0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1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2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3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4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5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6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7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8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09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0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1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2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3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4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5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6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7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8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119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831850</xdr:colOff>
      <xdr:row>78</xdr:row>
      <xdr:rowOff>133350</xdr:rowOff>
    </xdr:to>
    <xdr:sp macro="" textlink="">
      <xdr:nvSpPr>
        <xdr:cNvPr id="5121" name="Text Box 22"/>
        <xdr:cNvSpPr txBox="1">
          <a:spLocks noChangeArrowheads="1"/>
        </xdr:cNvSpPr>
      </xdr:nvSpPr>
      <xdr:spPr bwMode="auto">
        <a:xfrm>
          <a:off x="1171575" y="17183100"/>
          <a:ext cx="50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2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3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4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5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6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7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8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2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3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5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6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7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8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49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0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1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2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69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0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1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2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3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4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5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6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7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8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3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4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5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6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7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8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199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0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0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7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8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19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0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1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2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3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4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2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3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1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2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3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4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5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6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7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8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5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5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6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7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8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69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0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1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2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7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89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0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1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2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3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4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5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6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29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0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3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4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5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6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7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8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19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0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7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8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39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0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1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2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3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4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5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6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7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8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49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0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1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2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5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1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2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3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4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5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6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7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8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69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0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1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2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3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4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5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6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7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8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79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0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1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2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3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4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5" name="Text Box 22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6" name="Text Box 23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7" name="Text Box 2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89" name="Text Box 2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0" name="Text Box 2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1" name="Text Box 2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2" name="Text Box 2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3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4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5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6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7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8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399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0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1" name="Text Box 14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2" name="Text Box 15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3" name="Text Box 16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4" name="Text Box 17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5" name="Text Box 18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6" name="Text Box 19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7" name="Text Box 20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78</xdr:row>
      <xdr:rowOff>0</xdr:rowOff>
    </xdr:from>
    <xdr:to>
      <xdr:col>1</xdr:col>
      <xdr:colOff>781050</xdr:colOff>
      <xdr:row>78</xdr:row>
      <xdr:rowOff>133350</xdr:rowOff>
    </xdr:to>
    <xdr:sp macro="" textlink="">
      <xdr:nvSpPr>
        <xdr:cNvPr id="5408" name="Text Box 21"/>
        <xdr:cNvSpPr txBox="1">
          <a:spLocks noChangeArrowheads="1"/>
        </xdr:cNvSpPr>
      </xdr:nvSpPr>
      <xdr:spPr bwMode="auto">
        <a:xfrm>
          <a:off x="1171575" y="17183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09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0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1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2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3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4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5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6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7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8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19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0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1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2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3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4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2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3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4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5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6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7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8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39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0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1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2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3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4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5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6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7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8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4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7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8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59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0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1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2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3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4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6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3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4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5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6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7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8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79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480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1" name="Text Box 22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2" name="Text Box 23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3" name="Text Box 2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4" name="Text Box 2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5" name="Text Box 2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6" name="Text Box 2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7" name="Text Box 2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8" name="Text Box 2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89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0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1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2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3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4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5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6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7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8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499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500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501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502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503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504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05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06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07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08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09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0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1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2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3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4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5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6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7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8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19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0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1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2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3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4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5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6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7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8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29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0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1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2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3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4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5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6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7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8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39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0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1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2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3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4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4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3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4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5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6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7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8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59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0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1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2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3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4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5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6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7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8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6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7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8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79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0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1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2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3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4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8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3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4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5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6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7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8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599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600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1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2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3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4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5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6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7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8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09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0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1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2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3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4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5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6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7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8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19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0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1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2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3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4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5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6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7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8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29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0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2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3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4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5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6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7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8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39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0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1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2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3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4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5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6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7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8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49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0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1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2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3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4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5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6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7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8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59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0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1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2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3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4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5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6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7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8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69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70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71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72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3" name="Text Box 22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4" name="Text Box 23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5" name="Text Box 2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6" name="Text Box 2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7" name="Text Box 2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8" name="Text Box 2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79" name="Text Box 2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0" name="Text Box 2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1" name="Text Box 1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2" name="Text Box 1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3" name="Text Box 1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4" name="Text Box 1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5" name="Text Box 1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6" name="Text Box 1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7" name="Text Box 20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8" name="Text Box 21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89" name="Text Box 14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0" name="Text Box 15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1" name="Text Box 16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2" name="Text Box 17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3" name="Text Box 18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4" name="Text Box 19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5" name="Text Box 20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133350</xdr:rowOff>
    </xdr:to>
    <xdr:sp macro="" textlink="">
      <xdr:nvSpPr>
        <xdr:cNvPr id="5696" name="Text Box 21"/>
        <xdr:cNvSpPr txBox="1">
          <a:spLocks noChangeArrowheads="1"/>
        </xdr:cNvSpPr>
      </xdr:nvSpPr>
      <xdr:spPr bwMode="auto">
        <a:xfrm>
          <a:off x="1114425" y="17506950"/>
          <a:ext cx="262068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97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98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699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0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1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2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3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4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5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6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7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8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09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0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1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2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3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4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6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7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8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19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0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1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2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3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4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5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6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7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8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29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0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1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2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3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4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5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6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7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8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39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0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1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2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3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4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5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6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7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8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49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0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1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2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3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4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5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6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7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8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59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0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1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2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3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4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5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6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7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8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69" name="Text Box 22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0" name="Text Box 23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1" name="Text Box 2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2" name="Text Box 2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3" name="Text Box 2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4" name="Text Box 2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5" name="Text Box 2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6" name="Text Box 2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7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8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79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0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1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2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3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4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5" name="Text Box 14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6" name="Text Box 15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7" name="Text Box 16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8" name="Text Box 17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89" name="Text Box 18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90" name="Text Box 19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91" name="Text Box 20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130175</xdr:rowOff>
    </xdr:to>
    <xdr:sp macro="" textlink="">
      <xdr:nvSpPr>
        <xdr:cNvPr id="5792" name="Text Box 21"/>
        <xdr:cNvSpPr txBox="1">
          <a:spLocks noChangeArrowheads="1"/>
        </xdr:cNvSpPr>
      </xdr:nvSpPr>
      <xdr:spPr bwMode="auto">
        <a:xfrm>
          <a:off x="1114425" y="17506950"/>
          <a:ext cx="2620682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3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4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5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6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7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8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799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0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1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2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3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4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5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6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7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8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0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7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8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19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0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1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2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3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4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2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3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4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5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6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7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8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39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0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1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2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3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4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5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6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7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8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4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7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8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59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60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61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62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63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64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65" name="Text Box 22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66" name="Text Box 23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67" name="Text Box 2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68" name="Text Box 2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69" name="Text Box 2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0" name="Text Box 2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1" name="Text Box 2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2" name="Text Box 2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3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4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5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6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7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8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79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0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1" name="Text Box 14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2" name="Text Box 15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3" name="Text Box 16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4" name="Text Box 17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5" name="Text Box 18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6" name="Text Box 19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7" name="Text Box 20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152400</xdr:rowOff>
    </xdr:to>
    <xdr:sp macro="" textlink="">
      <xdr:nvSpPr>
        <xdr:cNvPr id="5888" name="Text Box 21"/>
        <xdr:cNvSpPr txBox="1">
          <a:spLocks noChangeArrowheads="1"/>
        </xdr:cNvSpPr>
      </xdr:nvSpPr>
      <xdr:spPr bwMode="auto">
        <a:xfrm>
          <a:off x="1114425" y="17506950"/>
          <a:ext cx="2620682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0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1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2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3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4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5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6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7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8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899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0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1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2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3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4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0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3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4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5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6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7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8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19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0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1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2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3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4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5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6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7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8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2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7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8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39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0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1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2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3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4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5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6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7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8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49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0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1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2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3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4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5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6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7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8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59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0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1" name="Text Box 22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2" name="Text Box 23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3" name="Text Box 2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4" name="Text Box 2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5" name="Text Box 2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6" name="Text Box 2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7" name="Text Box 2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8" name="Text Box 2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69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0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1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2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3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4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5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6" name="Text Box 21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7" name="Text Box 14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8" name="Text Box 15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79" name="Text Box 16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80" name="Text Box 17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81" name="Text Box 18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82" name="Text Box 19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80</xdr:row>
      <xdr:rowOff>0</xdr:rowOff>
    </xdr:from>
    <xdr:to>
      <xdr:col>2</xdr:col>
      <xdr:colOff>1307</xdr:colOff>
      <xdr:row>80</xdr:row>
      <xdr:rowOff>165101</xdr:rowOff>
    </xdr:to>
    <xdr:sp macro="" textlink="">
      <xdr:nvSpPr>
        <xdr:cNvPr id="5983" name="Text Box 20"/>
        <xdr:cNvSpPr txBox="1">
          <a:spLocks noChangeArrowheads="1"/>
        </xdr:cNvSpPr>
      </xdr:nvSpPr>
      <xdr:spPr bwMode="auto">
        <a:xfrm>
          <a:off x="1114425" y="17506950"/>
          <a:ext cx="2620682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30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1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32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3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4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5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6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7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8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39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0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1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2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43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4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15</xdr:row>
      <xdr:rowOff>50801</xdr:rowOff>
    </xdr:to>
    <xdr:sp macro="" textlink="">
      <xdr:nvSpPr>
        <xdr:cNvPr id="245" name="TextBox 3"/>
        <xdr:cNvSpPr txBox="1">
          <a:spLocks noChangeArrowheads="1"/>
        </xdr:cNvSpPr>
      </xdr:nvSpPr>
      <xdr:spPr bwMode="auto">
        <a:xfrm>
          <a:off x="1990725" y="2209800"/>
          <a:ext cx="31750" cy="365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46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7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48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49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1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2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3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4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5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56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57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58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59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6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8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1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2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3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4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5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6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7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0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1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2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3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4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5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6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7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8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89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0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1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2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3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5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6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7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8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1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3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4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5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7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8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09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0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1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2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3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4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5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6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7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0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1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2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5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7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8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29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1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2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333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334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5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6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7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8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39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0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1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2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3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0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1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59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0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5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6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7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4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1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3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8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407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408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409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41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8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0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1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3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4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6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4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1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8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79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4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3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10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1" name="Text Box 22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2" name="Text Box 23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3" name="Text Box 24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4" name="Text Box 25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5" name="Text Box 26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6" name="Text Box 27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8" name="Text Box 29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19" name="Text Box 14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6" name="Text Box 21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7" name="Text Box 14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152400</xdr:rowOff>
    </xdr:to>
    <xdr:sp macro="" textlink="">
      <xdr:nvSpPr>
        <xdr:cNvPr id="734" name="Text Box 21"/>
        <xdr:cNvSpPr txBox="1">
          <a:spLocks noChangeArrowheads="1"/>
        </xdr:cNvSpPr>
      </xdr:nvSpPr>
      <xdr:spPr bwMode="auto">
        <a:xfrm>
          <a:off x="1028700" y="2209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35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36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37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38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39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0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1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2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3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1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8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0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1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2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3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4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5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6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7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4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1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3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8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799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6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7" name="Text Box 22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8" name="Text Box 23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09" name="Text Box 2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1" name="Text Box 2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2" name="Text Box 2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3" name="Text Box 2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4" name="Text Box 2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3" name="Text Box 14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5" name="Text Box 16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161926</xdr:rowOff>
    </xdr:to>
    <xdr:sp macro="" textlink="">
      <xdr:nvSpPr>
        <xdr:cNvPr id="830" name="Text Box 21"/>
        <xdr:cNvSpPr txBox="1">
          <a:spLocks noChangeArrowheads="1"/>
        </xdr:cNvSpPr>
      </xdr:nvSpPr>
      <xdr:spPr bwMode="auto">
        <a:xfrm>
          <a:off x="102870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2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3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4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5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6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7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8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3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4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5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6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7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8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59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0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2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79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0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1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2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3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4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5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6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1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7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8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29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0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1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2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4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1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2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3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4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5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6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7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8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5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6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6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7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8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79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0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1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2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999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0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1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2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3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4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6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3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8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49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0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1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2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3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4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1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2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3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4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5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6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8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5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6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7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8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099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0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1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2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0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1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2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3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4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5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6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5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7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8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69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0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1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2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3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4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2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3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4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5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6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7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8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19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0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5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6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7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8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19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0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2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2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39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0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1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2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3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4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5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6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4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7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7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8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89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0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1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2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4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1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2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3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4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5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6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7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8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1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2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6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7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8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39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0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1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2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3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59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0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1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2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3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4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6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7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8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4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1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2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8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399" name="Text Box 14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0" name="Text Box 15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1" name="Text Box 16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14</xdr:row>
      <xdr:rowOff>0</xdr:rowOff>
    </xdr:from>
    <xdr:to>
      <xdr:col>1</xdr:col>
      <xdr:colOff>781050</xdr:colOff>
      <xdr:row>14</xdr:row>
      <xdr:rowOff>133350</xdr:rowOff>
    </xdr:to>
    <xdr:sp macro="" textlink="">
      <xdr:nvSpPr>
        <xdr:cNvPr id="1406" name="Text Box 21"/>
        <xdr:cNvSpPr txBox="1">
          <a:spLocks noChangeArrowheads="1"/>
        </xdr:cNvSpPr>
      </xdr:nvSpPr>
      <xdr:spPr bwMode="auto">
        <a:xfrm>
          <a:off x="108585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0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8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5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</xdr:colOff>
      <xdr:row>14</xdr:row>
      <xdr:rowOff>9525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304800" y="22098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35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36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37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38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39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0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1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2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3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4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5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0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1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2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3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8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59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0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1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2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3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4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5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6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7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8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69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4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5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6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2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3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4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5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6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7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8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89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0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2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3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8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699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0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06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07" name="Text Box 22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08" name="Text Box 23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09" name="Text Box 24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0" name="Text Box 25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1" name="Text Box 26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2" name="Text Box 27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3" name="Text Box 28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4" name="Text Box 29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5" name="Text Box 14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6" name="Text Box 15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7" name="Text Box 16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2" name="Text Box 21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4" name="Text Box 15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133350</xdr:rowOff>
    </xdr:to>
    <xdr:sp macro="" textlink="">
      <xdr:nvSpPr>
        <xdr:cNvPr id="1730" name="Text Box 21"/>
        <xdr:cNvSpPr txBox="1">
          <a:spLocks noChangeArrowheads="1"/>
        </xdr:cNvSpPr>
      </xdr:nvSpPr>
      <xdr:spPr bwMode="auto">
        <a:xfrm>
          <a:off x="1028700" y="22098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1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2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3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4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5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6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7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8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39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0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1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6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7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8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4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5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6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7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8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59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0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1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2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4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5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6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7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8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69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0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1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2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4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5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6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7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8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79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0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1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2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3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4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5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6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7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8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89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0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1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2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4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5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6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7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2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3" name="Text Box 22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4" name="Text Box 23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5" name="Text Box 2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6" name="Text Box 2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7" name="Text Box 2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8" name="Text Box 2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09" name="Text Box 2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0" name="Text Box 2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2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4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5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6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7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8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19" name="Text Box 14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0" name="Text Box 15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2" name="Text Box 17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3" name="Text Box 18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4" name="Text Box 19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5" name="Text Box 20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723900</xdr:colOff>
      <xdr:row>14</xdr:row>
      <xdr:rowOff>0</xdr:rowOff>
    </xdr:from>
    <xdr:to>
      <xdr:col>1</xdr:col>
      <xdr:colOff>723900</xdr:colOff>
      <xdr:row>14</xdr:row>
      <xdr:rowOff>130175</xdr:rowOff>
    </xdr:to>
    <xdr:sp macro="" textlink="">
      <xdr:nvSpPr>
        <xdr:cNvPr id="1826" name="Text Box 21"/>
        <xdr:cNvSpPr txBox="1">
          <a:spLocks noChangeArrowheads="1"/>
        </xdr:cNvSpPr>
      </xdr:nvSpPr>
      <xdr:spPr bwMode="auto">
        <a:xfrm>
          <a:off x="1028700" y="2209800"/>
          <a:ext cx="0" cy="1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27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28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29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1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2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3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184151</xdr:rowOff>
    </xdr:to>
    <xdr:sp macro="" textlink="">
      <xdr:nvSpPr>
        <xdr:cNvPr id="1834" name="TextBox 3"/>
        <xdr:cNvSpPr txBox="1">
          <a:spLocks noChangeArrowheads="1"/>
        </xdr:cNvSpPr>
      </xdr:nvSpPr>
      <xdr:spPr bwMode="auto">
        <a:xfrm>
          <a:off x="1990725" y="2209800"/>
          <a:ext cx="3175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5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36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37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38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39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41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15</xdr:row>
      <xdr:rowOff>50801</xdr:rowOff>
    </xdr:to>
    <xdr:sp macro="" textlink="">
      <xdr:nvSpPr>
        <xdr:cNvPr id="1842" name="TextBox 3"/>
        <xdr:cNvSpPr txBox="1">
          <a:spLocks noChangeArrowheads="1"/>
        </xdr:cNvSpPr>
      </xdr:nvSpPr>
      <xdr:spPr bwMode="auto">
        <a:xfrm>
          <a:off x="1990725" y="2209800"/>
          <a:ext cx="31750" cy="365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3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44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5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46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7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8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49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50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203201</xdr:rowOff>
    </xdr:to>
    <xdr:sp macro="" textlink="">
      <xdr:nvSpPr>
        <xdr:cNvPr id="1851" name="TextBox 3"/>
        <xdr:cNvSpPr txBox="1">
          <a:spLocks noChangeArrowheads="1"/>
        </xdr:cNvSpPr>
      </xdr:nvSpPr>
      <xdr:spPr bwMode="auto">
        <a:xfrm>
          <a:off x="1990725" y="2209800"/>
          <a:ext cx="31750" cy="307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52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184151</xdr:rowOff>
    </xdr:to>
    <xdr:sp macro="" textlink="">
      <xdr:nvSpPr>
        <xdr:cNvPr id="1853" name="TextBox 3"/>
        <xdr:cNvSpPr txBox="1">
          <a:spLocks noChangeArrowheads="1"/>
        </xdr:cNvSpPr>
      </xdr:nvSpPr>
      <xdr:spPr bwMode="auto">
        <a:xfrm>
          <a:off x="1990725" y="2209800"/>
          <a:ext cx="31750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54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55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856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857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58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59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0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1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2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3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4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5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6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7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8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69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0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1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2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3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4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5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6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7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8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79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0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1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2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3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4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5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7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8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89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0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1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2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3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4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5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6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7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899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0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1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2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3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4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5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6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7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8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09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0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1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2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3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4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5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6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7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8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19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0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1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2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3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4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5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6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7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8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29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1930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1931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2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3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4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5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6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7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8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39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0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1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2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3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4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5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6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7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8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49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0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1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2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3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4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5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7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8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59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0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1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2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3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5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6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7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8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69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0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1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2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3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4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5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6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7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8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79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0" name="Text Box 22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1" name="Text Box 23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2" name="Text Box 2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3" name="Text Box 2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4" name="Text Box 2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5" name="Text Box 2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7" name="Text Box 2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8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89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0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1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2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3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4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5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6" name="Text Box 14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7" name="Text Box 15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1999" name="Text Box 17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000" name="Text Box 18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001" name="Text Box 19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002" name="Text Box 20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742950</xdr:colOff>
      <xdr:row>14</xdr:row>
      <xdr:rowOff>0</xdr:rowOff>
    </xdr:from>
    <xdr:to>
      <xdr:col>1</xdr:col>
      <xdr:colOff>742950</xdr:colOff>
      <xdr:row>14</xdr:row>
      <xdr:rowOff>161926</xdr:rowOff>
    </xdr:to>
    <xdr:sp macro="" textlink="">
      <xdr:nvSpPr>
        <xdr:cNvPr id="2003" name="Text Box 21"/>
        <xdr:cNvSpPr txBox="1">
          <a:spLocks noChangeArrowheads="1"/>
        </xdr:cNvSpPr>
      </xdr:nvSpPr>
      <xdr:spPr bwMode="auto">
        <a:xfrm>
          <a:off x="1047750" y="2209800"/>
          <a:ext cx="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004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005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161926</xdr:rowOff>
    </xdr:to>
    <xdr:sp macro="" textlink="">
      <xdr:nvSpPr>
        <xdr:cNvPr id="2006" name="TextBox 3"/>
        <xdr:cNvSpPr txBox="1">
          <a:spLocks noChangeArrowheads="1"/>
        </xdr:cNvSpPr>
      </xdr:nvSpPr>
      <xdr:spPr bwMode="auto">
        <a:xfrm>
          <a:off x="1990725" y="2209800"/>
          <a:ext cx="3175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1685925</xdr:colOff>
      <xdr:row>14</xdr:row>
      <xdr:rowOff>0</xdr:rowOff>
    </xdr:from>
    <xdr:to>
      <xdr:col>1</xdr:col>
      <xdr:colOff>1717675</xdr:colOff>
      <xdr:row>14</xdr:row>
      <xdr:rowOff>161925</xdr:rowOff>
    </xdr:to>
    <xdr:sp macro="" textlink="">
      <xdr:nvSpPr>
        <xdr:cNvPr id="2007" name="TextBox 3"/>
        <xdr:cNvSpPr txBox="1">
          <a:spLocks noChangeArrowheads="1"/>
        </xdr:cNvSpPr>
      </xdr:nvSpPr>
      <xdr:spPr bwMode="auto">
        <a:xfrm>
          <a:off x="1990725" y="2209800"/>
          <a:ext cx="317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showZeros="0" zoomScale="85" zoomScaleNormal="120" workbookViewId="0">
      <selection activeCell="R19" sqref="R19"/>
    </sheetView>
  </sheetViews>
  <sheetFormatPr defaultRowHeight="15.75"/>
  <cols>
    <col min="1" max="1" width="18.7109375" style="180" customWidth="1"/>
    <col min="2" max="2" width="40.5703125" style="180" customWidth="1"/>
    <col min="3" max="3" width="10.5703125" style="180" customWidth="1"/>
    <col min="4" max="4" width="9.140625" style="180"/>
    <col min="5" max="5" width="8.85546875" style="180" customWidth="1"/>
    <col min="6" max="6" width="9.140625" style="180" hidden="1" customWidth="1"/>
    <col min="7" max="8" width="9.140625" style="180"/>
    <col min="9" max="9" width="11.7109375" style="180" customWidth="1"/>
    <col min="10" max="10" width="9.140625" style="180" hidden="1" customWidth="1"/>
    <col min="11" max="11" width="18.140625" style="180" customWidth="1"/>
    <col min="12" max="16384" width="9.140625" style="180"/>
  </cols>
  <sheetData>
    <row r="1" spans="1:11" ht="20.25">
      <c r="A1" s="436" t="s">
        <v>73</v>
      </c>
      <c r="B1" s="436"/>
      <c r="C1" s="436"/>
      <c r="D1" s="416" t="s">
        <v>612</v>
      </c>
    </row>
    <row r="2" spans="1:11" ht="20.25">
      <c r="A2" s="436"/>
      <c r="B2" s="436"/>
      <c r="C2" s="436"/>
      <c r="D2" s="181"/>
      <c r="E2" s="181"/>
      <c r="F2" s="181"/>
      <c r="G2" s="181"/>
      <c r="H2" s="181"/>
    </row>
    <row r="3" spans="1:11" ht="20.25">
      <c r="A3" s="182"/>
      <c r="B3" s="182"/>
      <c r="C3" s="182"/>
      <c r="D3" s="181"/>
      <c r="E3" s="181"/>
      <c r="F3" s="181"/>
      <c r="G3" s="181"/>
      <c r="H3" s="181"/>
    </row>
    <row r="4" spans="1:11">
      <c r="A4" s="183" t="s">
        <v>74</v>
      </c>
      <c r="B4" s="223" t="s">
        <v>99</v>
      </c>
      <c r="C4" s="227"/>
      <c r="D4" s="437">
        <v>40003359306</v>
      </c>
      <c r="E4" s="438"/>
      <c r="F4" s="439"/>
      <c r="G4" s="228"/>
      <c r="H4" s="433" t="s">
        <v>100</v>
      </c>
      <c r="I4" s="434"/>
      <c r="J4" s="434"/>
      <c r="K4" s="435"/>
    </row>
    <row r="5" spans="1:11" ht="20.25">
      <c r="A5" s="183"/>
      <c r="B5" s="185" t="s">
        <v>75</v>
      </c>
      <c r="C5" s="182"/>
      <c r="D5" s="426" t="s">
        <v>76</v>
      </c>
      <c r="E5" s="426"/>
      <c r="F5" s="426"/>
      <c r="G5" s="181"/>
      <c r="H5" s="429" t="s">
        <v>77</v>
      </c>
      <c r="I5" s="429"/>
      <c r="J5" s="429"/>
      <c r="K5" s="429"/>
    </row>
    <row r="6" spans="1:11" ht="20.25">
      <c r="A6" s="183" t="s">
        <v>78</v>
      </c>
      <c r="B6" s="229"/>
      <c r="C6" s="182"/>
      <c r="D6" s="181"/>
      <c r="E6" s="181"/>
      <c r="F6" s="181"/>
      <c r="G6" s="181"/>
      <c r="H6" s="181"/>
    </row>
    <row r="7" spans="1:11" ht="20.25">
      <c r="A7" s="183"/>
      <c r="B7" s="185" t="s">
        <v>79</v>
      </c>
      <c r="C7" s="182"/>
      <c r="D7" s="181"/>
      <c r="E7" s="181"/>
      <c r="F7" s="181"/>
      <c r="G7" s="181"/>
      <c r="H7" s="181"/>
    </row>
    <row r="8" spans="1:11" ht="20.25">
      <c r="A8" s="183"/>
      <c r="B8" s="183"/>
      <c r="C8" s="182"/>
      <c r="D8" s="181"/>
      <c r="E8" s="181"/>
      <c r="F8" s="181"/>
      <c r="G8" s="181"/>
      <c r="H8" s="181"/>
    </row>
    <row r="9" spans="1:11" ht="20.25">
      <c r="A9" s="183" t="s">
        <v>80</v>
      </c>
      <c r="B9" s="184"/>
      <c r="C9" s="182"/>
      <c r="D9" s="421"/>
      <c r="E9" s="422"/>
      <c r="F9" s="423"/>
      <c r="G9" s="181"/>
      <c r="H9" s="421"/>
      <c r="I9" s="422"/>
      <c r="J9" s="422"/>
      <c r="K9" s="423"/>
    </row>
    <row r="10" spans="1:11">
      <c r="A10" s="186"/>
      <c r="B10" s="185" t="s">
        <v>75</v>
      </c>
      <c r="C10" s="187"/>
      <c r="D10" s="426" t="s">
        <v>76</v>
      </c>
      <c r="E10" s="426"/>
      <c r="F10" s="426"/>
      <c r="G10" s="187"/>
      <c r="H10" s="429" t="s">
        <v>77</v>
      </c>
      <c r="I10" s="429"/>
      <c r="J10" s="429"/>
      <c r="K10" s="429"/>
    </row>
    <row r="11" spans="1:11">
      <c r="A11" s="186"/>
      <c r="B11" s="186"/>
      <c r="C11" s="188"/>
      <c r="D11" s="189"/>
      <c r="E11" s="190"/>
      <c r="F11" s="187"/>
      <c r="G11" s="187"/>
      <c r="H11" s="187"/>
      <c r="I11" s="187"/>
      <c r="J11" s="187"/>
      <c r="K11" s="187"/>
    </row>
    <row r="12" spans="1:11" ht="57" customHeight="1">
      <c r="A12" s="191" t="s">
        <v>81</v>
      </c>
      <c r="B12" s="430" t="s">
        <v>104</v>
      </c>
      <c r="C12" s="431"/>
      <c r="D12" s="431"/>
      <c r="E12" s="431"/>
      <c r="F12" s="431"/>
      <c r="G12" s="432"/>
      <c r="H12" s="421"/>
      <c r="I12" s="422"/>
      <c r="J12" s="422"/>
      <c r="K12" s="423"/>
    </row>
    <row r="13" spans="1:11" ht="8.25" customHeight="1">
      <c r="A13" s="191"/>
      <c r="B13" s="192"/>
      <c r="C13" s="193"/>
      <c r="D13" s="193"/>
      <c r="E13" s="187"/>
      <c r="F13" s="187"/>
      <c r="G13" s="187"/>
      <c r="H13" s="429" t="s">
        <v>82</v>
      </c>
      <c r="I13" s="429"/>
      <c r="J13" s="429"/>
      <c r="K13" s="429"/>
    </row>
    <row r="14" spans="1:11" s="187" customFormat="1" ht="12.75">
      <c r="A14" s="194"/>
      <c r="B14" s="194"/>
      <c r="G14" s="195"/>
    </row>
    <row r="15" spans="1:11" s="187" customFormat="1">
      <c r="A15" s="186" t="s">
        <v>83</v>
      </c>
      <c r="B15" s="224" t="s">
        <v>105</v>
      </c>
      <c r="C15" s="225"/>
      <c r="D15" s="433" t="s">
        <v>97</v>
      </c>
      <c r="E15" s="434"/>
      <c r="F15" s="435"/>
      <c r="G15" s="226"/>
      <c r="H15" s="433" t="s">
        <v>98</v>
      </c>
      <c r="I15" s="434"/>
      <c r="J15" s="434"/>
      <c r="K15" s="435"/>
    </row>
    <row r="16" spans="1:11" s="187" customFormat="1" ht="13.5">
      <c r="A16" s="186"/>
      <c r="B16" s="185" t="s">
        <v>84</v>
      </c>
      <c r="C16" s="196"/>
      <c r="D16" s="426" t="s">
        <v>85</v>
      </c>
      <c r="E16" s="426"/>
      <c r="F16" s="426"/>
      <c r="H16" s="429" t="s">
        <v>86</v>
      </c>
      <c r="I16" s="429"/>
      <c r="J16" s="429"/>
      <c r="K16" s="429"/>
    </row>
    <row r="17" spans="1:20" s="187" customFormat="1" ht="15" customHeight="1">
      <c r="A17" s="197"/>
      <c r="B17" s="197"/>
      <c r="C17" s="198"/>
    </row>
    <row r="18" spans="1:20" s="187" customFormat="1" ht="15" customHeight="1">
      <c r="A18" s="197"/>
      <c r="B18" s="197"/>
      <c r="C18" s="198"/>
    </row>
    <row r="19" spans="1:20" s="187" customFormat="1" ht="15" customHeight="1">
      <c r="A19" s="197"/>
      <c r="B19" s="199"/>
      <c r="C19" s="196" t="s">
        <v>87</v>
      </c>
    </row>
    <row r="20" spans="1:20" s="187" customFormat="1" ht="12.95" customHeight="1">
      <c r="A20" s="200"/>
      <c r="B20" s="428"/>
      <c r="C20" s="428"/>
    </row>
    <row r="21" spans="1:20" s="187" customFormat="1" ht="41.25" customHeight="1">
      <c r="A21" s="201" t="s">
        <v>88</v>
      </c>
      <c r="B21" s="202" t="s">
        <v>0</v>
      </c>
      <c r="C21" s="202" t="s">
        <v>89</v>
      </c>
    </row>
    <row r="22" spans="1:20" s="187" customFormat="1" ht="12.75">
      <c r="A22" s="203">
        <v>1</v>
      </c>
      <c r="B22" s="204">
        <v>2</v>
      </c>
      <c r="C22" s="204">
        <v>3</v>
      </c>
    </row>
    <row r="23" spans="1:20" s="187" customFormat="1" ht="15" customHeight="1">
      <c r="A23" s="205"/>
      <c r="B23" s="206"/>
      <c r="C23" s="206"/>
    </row>
    <row r="24" spans="1:20" s="187" customFormat="1" ht="27" customHeight="1">
      <c r="A24" s="207">
        <v>1</v>
      </c>
      <c r="B24" s="208" t="s">
        <v>90</v>
      </c>
      <c r="C24" s="209"/>
    </row>
    <row r="25" spans="1:20" s="187" customFormat="1" ht="15" customHeight="1">
      <c r="A25" s="212"/>
      <c r="B25" s="210" t="s">
        <v>8</v>
      </c>
      <c r="C25" s="211">
        <f>SUM(C24:C24)</f>
        <v>0</v>
      </c>
    </row>
    <row r="26" spans="1:20" s="187" customFormat="1" ht="15" customHeight="1">
      <c r="A26" s="417" t="s">
        <v>91</v>
      </c>
      <c r="B26" s="418"/>
      <c r="C26" s="213">
        <f>ROUND(C25*21%,2)</f>
        <v>0</v>
      </c>
    </row>
    <row r="27" spans="1:20" s="187" customFormat="1" ht="15" customHeight="1">
      <c r="A27" s="419" t="s">
        <v>92</v>
      </c>
      <c r="B27" s="420"/>
      <c r="C27" s="214">
        <f>SUM(C25:C26)</f>
        <v>0</v>
      </c>
    </row>
    <row r="28" spans="1:20" s="187" customFormat="1" ht="15" customHeight="1">
      <c r="A28" s="197"/>
    </row>
    <row r="29" spans="1:20" s="187" customFormat="1" ht="15" customHeight="1"/>
    <row r="30" spans="1:20" ht="15" customHeight="1">
      <c r="A30" s="215" t="s">
        <v>93</v>
      </c>
      <c r="B30" s="184"/>
      <c r="C30" s="216"/>
      <c r="D30" s="421"/>
      <c r="E30" s="422"/>
      <c r="F30" s="423"/>
      <c r="G30" s="216"/>
      <c r="H30" s="424"/>
      <c r="I30" s="425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7"/>
    </row>
    <row r="31" spans="1:20" ht="15" customHeight="1">
      <c r="A31" s="218"/>
      <c r="B31" s="185" t="s">
        <v>94</v>
      </c>
      <c r="C31" s="216"/>
      <c r="D31" s="426" t="s">
        <v>95</v>
      </c>
      <c r="E31" s="426"/>
      <c r="F31" s="426"/>
      <c r="G31" s="216"/>
      <c r="H31" s="427" t="s">
        <v>96</v>
      </c>
      <c r="I31" s="427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7"/>
    </row>
    <row r="32" spans="1:20" ht="15" customHeight="1">
      <c r="A32" s="218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7"/>
    </row>
    <row r="33" spans="1:20" ht="15" customHeight="1">
      <c r="A33" s="218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7"/>
    </row>
    <row r="34" spans="1:20" ht="15" customHeight="1">
      <c r="A34" s="218"/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7"/>
    </row>
    <row r="35" spans="1:20" ht="15" customHeight="1">
      <c r="A35" s="218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20"/>
    </row>
    <row r="36" spans="1:20" ht="15" customHeight="1">
      <c r="A36" s="221"/>
      <c r="C36" s="187"/>
    </row>
    <row r="37" spans="1:20" ht="15" customHeight="1">
      <c r="C37" s="187"/>
    </row>
    <row r="38" spans="1:20" ht="15" customHeight="1"/>
    <row r="39" spans="1:20" ht="15" customHeight="1">
      <c r="A39" s="222"/>
      <c r="B39" s="222"/>
      <c r="C39" s="222"/>
    </row>
    <row r="40" spans="1:20" ht="15" customHeight="1">
      <c r="A40" s="222"/>
      <c r="B40" s="222"/>
      <c r="C40" s="222"/>
    </row>
    <row r="41" spans="1:20" ht="15" customHeight="1">
      <c r="A41" s="222"/>
      <c r="B41" s="222"/>
      <c r="C41" s="222"/>
    </row>
    <row r="42" spans="1:20" ht="15" customHeight="1"/>
    <row r="43" spans="1:20" ht="15" customHeight="1"/>
  </sheetData>
  <sheetProtection selectLockedCells="1" selectUnlockedCells="1"/>
  <mergeCells count="24">
    <mergeCell ref="A1:C1"/>
    <mergeCell ref="A2:C2"/>
    <mergeCell ref="D4:F4"/>
    <mergeCell ref="H4:K4"/>
    <mergeCell ref="D5:F5"/>
    <mergeCell ref="H5:K5"/>
    <mergeCell ref="B20:C20"/>
    <mergeCell ref="D9:F9"/>
    <mergeCell ref="H9:K9"/>
    <mergeCell ref="D10:F10"/>
    <mergeCell ref="H10:K10"/>
    <mergeCell ref="B12:G12"/>
    <mergeCell ref="H12:K12"/>
    <mergeCell ref="H13:K13"/>
    <mergeCell ref="D15:F15"/>
    <mergeCell ref="H15:K15"/>
    <mergeCell ref="D16:F16"/>
    <mergeCell ref="H16:K16"/>
    <mergeCell ref="A26:B26"/>
    <mergeCell ref="A27:B27"/>
    <mergeCell ref="D30:F30"/>
    <mergeCell ref="H30:I30"/>
    <mergeCell ref="D31:F31"/>
    <mergeCell ref="H31:I31"/>
  </mergeCells>
  <pageMargins left="0.59055118110236227" right="0.19685039370078741" top="0.62992125984251968" bottom="0.98425196850393704" header="0.51181102362204722" footer="0.51181102362204722"/>
  <pageSetup paperSize="9" firstPageNumber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S20" sqref="S20"/>
    </sheetView>
  </sheetViews>
  <sheetFormatPr defaultRowHeight="12.75"/>
  <cols>
    <col min="1" max="1" width="3.28515625" style="52" customWidth="1"/>
    <col min="2" max="2" width="53.85546875" style="33" customWidth="1"/>
    <col min="3" max="3" width="14" style="33" customWidth="1"/>
    <col min="4" max="4" width="5.140625" style="34" customWidth="1"/>
    <col min="5" max="5" width="6.85546875" style="35" customWidth="1"/>
    <col min="6" max="6" width="7" style="34" customWidth="1"/>
    <col min="7" max="8" width="8.140625" style="34" customWidth="1"/>
    <col min="9" max="9" width="7.28515625" style="34" customWidth="1"/>
    <col min="10" max="10" width="7.42578125" style="34" customWidth="1"/>
    <col min="11" max="11" width="7.28515625" style="34" customWidth="1"/>
    <col min="12" max="12" width="8.85546875" style="34" customWidth="1"/>
    <col min="13" max="13" width="8.42578125" style="34" customWidth="1"/>
    <col min="14" max="14" width="10" style="34" customWidth="1"/>
    <col min="15" max="15" width="8.28515625" style="34" customWidth="1"/>
    <col min="16" max="16" width="9.42578125" style="34" customWidth="1"/>
    <col min="17" max="17" width="8.85546875" style="23" customWidth="1"/>
    <col min="18" max="19" width="10.85546875" style="23" customWidth="1"/>
    <col min="20" max="256" width="11.42578125" style="23" customWidth="1"/>
    <col min="257" max="16384" width="9.140625" style="23"/>
  </cols>
  <sheetData>
    <row r="1" spans="1:20">
      <c r="A1" s="460" t="s">
        <v>57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20">
      <c r="A2" s="470" t="s">
        <v>536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</row>
    <row r="3" spans="1:2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25" customFormat="1">
      <c r="A4" s="25" t="str">
        <f>Kopsavilkums!A6</f>
        <v>Būves nosaukums:  Daudzdzīvokļu ēka</v>
      </c>
      <c r="B4" s="26"/>
      <c r="C4" s="26"/>
      <c r="D4" s="26"/>
      <c r="E4" s="27"/>
      <c r="F4" s="27"/>
      <c r="G4" s="27"/>
      <c r="H4" s="27"/>
      <c r="I4" s="27"/>
      <c r="J4" s="27"/>
      <c r="K4" s="28"/>
      <c r="L4" s="28"/>
      <c r="M4" s="42" t="s">
        <v>612</v>
      </c>
      <c r="N4" s="28"/>
      <c r="O4" s="28"/>
      <c r="P4" s="28"/>
    </row>
    <row r="5" spans="1:20" s="25" customFormat="1">
      <c r="A5" s="25" t="str">
        <f>Kopsavilkums!A7</f>
        <v xml:space="preserve">Objekta nosaukums: Energoefektivitātes paaugstināšanas projekts dzīvojamai mājai </v>
      </c>
      <c r="E5" s="29"/>
      <c r="F5" s="29"/>
      <c r="G5" s="29"/>
      <c r="H5" s="29"/>
      <c r="I5" s="29"/>
      <c r="J5" s="29"/>
      <c r="K5" s="28"/>
      <c r="L5" s="28"/>
      <c r="M5" s="28"/>
      <c r="N5" s="28"/>
      <c r="O5" s="28"/>
      <c r="P5" s="28"/>
    </row>
    <row r="6" spans="1:20" s="25" customFormat="1">
      <c r="A6" s="25" t="str">
        <f>Kopsavilkums!A8</f>
        <v>Objekta adrese:  Rīgas iela 36, k-4, Ķekava, Ķekavas pag., Ķekavas nov., LV-2123, KAD.NR.80700081283</v>
      </c>
      <c r="E6" s="29"/>
      <c r="F6" s="29"/>
      <c r="G6" s="29"/>
      <c r="H6" s="29"/>
      <c r="I6" s="29"/>
      <c r="J6" s="29"/>
      <c r="K6" s="28"/>
      <c r="L6" s="28"/>
      <c r="M6" s="28"/>
      <c r="N6" s="28"/>
      <c r="O6" s="28"/>
      <c r="P6" s="28"/>
    </row>
    <row r="7" spans="1:20" s="31" customFormat="1">
      <c r="H7" s="129"/>
      <c r="I7" s="85"/>
      <c r="J7" s="85"/>
      <c r="K7" s="85"/>
      <c r="L7" s="85"/>
      <c r="M7" s="85"/>
      <c r="N7" s="85"/>
      <c r="O7" s="85"/>
      <c r="P7" s="85"/>
    </row>
    <row r="8" spans="1:20">
      <c r="A8" s="32"/>
      <c r="F8" s="36"/>
      <c r="K8" s="85"/>
      <c r="L8" s="86" t="s">
        <v>40</v>
      </c>
      <c r="M8" s="85"/>
      <c r="N8" s="462">
        <f>P91</f>
        <v>0</v>
      </c>
      <c r="O8" s="462"/>
      <c r="P8" s="85"/>
    </row>
    <row r="9" spans="1:20">
      <c r="A9" s="32"/>
      <c r="F9" s="36"/>
      <c r="L9" s="38" t="str">
        <f>Kopsavilkums!E12</f>
        <v>Tāme sastādīta: 2017. gada .........</v>
      </c>
      <c r="M9" s="39"/>
      <c r="N9" s="87"/>
      <c r="O9" s="39"/>
      <c r="P9" s="39"/>
    </row>
    <row r="10" spans="1:20">
      <c r="A10" s="40"/>
      <c r="B10" s="41"/>
      <c r="C10" s="41"/>
      <c r="L10" s="85"/>
      <c r="M10" s="85"/>
      <c r="N10" s="85"/>
      <c r="O10" s="85"/>
    </row>
    <row r="11" spans="1:20" s="31" customFormat="1" ht="13.5" thickBot="1">
      <c r="A11" s="467" t="s">
        <v>15</v>
      </c>
      <c r="B11" s="449" t="s">
        <v>10</v>
      </c>
      <c r="C11" s="452" t="s">
        <v>570</v>
      </c>
      <c r="D11" s="452" t="s">
        <v>16</v>
      </c>
      <c r="E11" s="455" t="s">
        <v>17</v>
      </c>
      <c r="F11" s="458" t="s">
        <v>11</v>
      </c>
      <c r="G11" s="458"/>
      <c r="H11" s="458"/>
      <c r="I11" s="458"/>
      <c r="J11" s="458"/>
      <c r="K11" s="458"/>
      <c r="L11" s="463" t="s">
        <v>12</v>
      </c>
      <c r="M11" s="463"/>
      <c r="N11" s="463"/>
      <c r="O11" s="463"/>
      <c r="P11" s="464"/>
    </row>
    <row r="12" spans="1:20" s="31" customFormat="1" ht="13.5" thickBot="1">
      <c r="A12" s="468"/>
      <c r="B12" s="450"/>
      <c r="C12" s="453"/>
      <c r="D12" s="453"/>
      <c r="E12" s="456"/>
      <c r="F12" s="459"/>
      <c r="G12" s="459"/>
      <c r="H12" s="459"/>
      <c r="I12" s="459"/>
      <c r="J12" s="459"/>
      <c r="K12" s="459"/>
      <c r="L12" s="465" t="s">
        <v>18</v>
      </c>
      <c r="M12" s="465"/>
      <c r="N12" s="465" t="s">
        <v>19</v>
      </c>
      <c r="O12" s="465"/>
      <c r="P12" s="466" t="s">
        <v>20</v>
      </c>
    </row>
    <row r="13" spans="1:20" s="31" customFormat="1" ht="45">
      <c r="A13" s="469"/>
      <c r="B13" s="451"/>
      <c r="C13" s="454"/>
      <c r="D13" s="454"/>
      <c r="E13" s="457"/>
      <c r="F13" s="71" t="s">
        <v>21</v>
      </c>
      <c r="G13" s="71" t="s">
        <v>34</v>
      </c>
      <c r="H13" s="71" t="s">
        <v>35</v>
      </c>
      <c r="I13" s="71" t="s">
        <v>36</v>
      </c>
      <c r="J13" s="72" t="s">
        <v>37</v>
      </c>
      <c r="K13" s="72" t="s">
        <v>38</v>
      </c>
      <c r="L13" s="73" t="s">
        <v>22</v>
      </c>
      <c r="M13" s="71" t="s">
        <v>35</v>
      </c>
      <c r="N13" s="71" t="s">
        <v>36</v>
      </c>
      <c r="O13" s="72" t="s">
        <v>37</v>
      </c>
      <c r="P13" s="74" t="s">
        <v>39</v>
      </c>
    </row>
    <row r="14" spans="1:20" s="31" customFormat="1">
      <c r="A14" s="70" t="s">
        <v>33</v>
      </c>
      <c r="B14" s="43">
        <f>A14+1</f>
        <v>2</v>
      </c>
      <c r="C14" s="43"/>
      <c r="D14" s="43">
        <f>B14+1</f>
        <v>3</v>
      </c>
      <c r="E14" s="43">
        <f t="shared" ref="E14:P14" si="0">D14+1</f>
        <v>4</v>
      </c>
      <c r="F14" s="43">
        <f t="shared" si="0"/>
        <v>5</v>
      </c>
      <c r="G14" s="43">
        <f t="shared" si="0"/>
        <v>6</v>
      </c>
      <c r="H14" s="43">
        <f t="shared" si="0"/>
        <v>7</v>
      </c>
      <c r="I14" s="43">
        <f t="shared" si="0"/>
        <v>8</v>
      </c>
      <c r="J14" s="43">
        <f t="shared" si="0"/>
        <v>9</v>
      </c>
      <c r="K14" s="43">
        <f t="shared" si="0"/>
        <v>10</v>
      </c>
      <c r="L14" s="43">
        <f t="shared" si="0"/>
        <v>11</v>
      </c>
      <c r="M14" s="43">
        <f t="shared" si="0"/>
        <v>12</v>
      </c>
      <c r="N14" s="43">
        <f t="shared" si="0"/>
        <v>13</v>
      </c>
      <c r="O14" s="43">
        <f t="shared" si="0"/>
        <v>14</v>
      </c>
      <c r="P14" s="43">
        <f t="shared" si="0"/>
        <v>15</v>
      </c>
    </row>
    <row r="15" spans="1:20" s="75" customFormat="1" ht="25.5">
      <c r="A15" s="237">
        <v>1</v>
      </c>
      <c r="B15" s="238" t="s">
        <v>510</v>
      </c>
      <c r="C15" s="415" t="s">
        <v>537</v>
      </c>
      <c r="D15" s="237" t="s">
        <v>13</v>
      </c>
      <c r="E15" s="337">
        <v>1</v>
      </c>
      <c r="F15" s="135"/>
      <c r="G15" s="136"/>
      <c r="H15" s="94"/>
      <c r="I15" s="137"/>
      <c r="J15" s="137"/>
      <c r="K15" s="137">
        <f t="shared" ref="K15:K19" si="1">H15+I15+J15</f>
        <v>0</v>
      </c>
      <c r="L15" s="136"/>
      <c r="M15" s="137"/>
      <c r="N15" s="137"/>
      <c r="O15" s="137"/>
      <c r="P15" s="137">
        <f t="shared" ref="P15:P19" si="2">O15+N15+M15</f>
        <v>0</v>
      </c>
      <c r="R15" s="80"/>
      <c r="S15" s="80"/>
      <c r="T15" s="80"/>
    </row>
    <row r="16" spans="1:20" s="75" customFormat="1" ht="25.5">
      <c r="A16" s="237">
        <f>A15+1</f>
        <v>2</v>
      </c>
      <c r="B16" s="238" t="s">
        <v>510</v>
      </c>
      <c r="C16" s="415" t="s">
        <v>538</v>
      </c>
      <c r="D16" s="237" t="s">
        <v>13</v>
      </c>
      <c r="E16" s="337">
        <v>1</v>
      </c>
      <c r="F16" s="137"/>
      <c r="G16" s="137"/>
      <c r="H16" s="137"/>
      <c r="I16" s="137"/>
      <c r="J16" s="137"/>
      <c r="K16" s="137">
        <f t="shared" si="1"/>
        <v>0</v>
      </c>
      <c r="L16" s="137"/>
      <c r="M16" s="137"/>
      <c r="N16" s="137"/>
      <c r="O16" s="137"/>
      <c r="P16" s="137">
        <f t="shared" si="2"/>
        <v>0</v>
      </c>
      <c r="R16" s="80"/>
      <c r="S16" s="80"/>
      <c r="T16" s="80"/>
    </row>
    <row r="17" spans="1:20" s="75" customFormat="1" ht="25.5">
      <c r="A17" s="237">
        <f t="shared" ref="A17:A80" si="3">A16+1</f>
        <v>3</v>
      </c>
      <c r="B17" s="238" t="s">
        <v>510</v>
      </c>
      <c r="C17" s="415" t="s">
        <v>539</v>
      </c>
      <c r="D17" s="237" t="s">
        <v>13</v>
      </c>
      <c r="E17" s="337">
        <v>3</v>
      </c>
      <c r="F17" s="137"/>
      <c r="G17" s="137"/>
      <c r="H17" s="137"/>
      <c r="I17" s="137"/>
      <c r="J17" s="137"/>
      <c r="K17" s="137">
        <f t="shared" si="1"/>
        <v>0</v>
      </c>
      <c r="L17" s="137"/>
      <c r="M17" s="137"/>
      <c r="N17" s="137"/>
      <c r="O17" s="137"/>
      <c r="P17" s="137">
        <f t="shared" si="2"/>
        <v>0</v>
      </c>
      <c r="R17" s="80"/>
      <c r="S17" s="80"/>
      <c r="T17" s="80"/>
    </row>
    <row r="18" spans="1:20" s="75" customFormat="1" ht="25.5">
      <c r="A18" s="237">
        <f t="shared" si="3"/>
        <v>4</v>
      </c>
      <c r="B18" s="238" t="s">
        <v>510</v>
      </c>
      <c r="C18" s="415" t="s">
        <v>540</v>
      </c>
      <c r="D18" s="237" t="s">
        <v>13</v>
      </c>
      <c r="E18" s="337">
        <v>4</v>
      </c>
      <c r="F18" s="137"/>
      <c r="G18" s="137"/>
      <c r="H18" s="137"/>
      <c r="I18" s="137"/>
      <c r="J18" s="137"/>
      <c r="K18" s="137">
        <f t="shared" si="1"/>
        <v>0</v>
      </c>
      <c r="L18" s="137"/>
      <c r="M18" s="137"/>
      <c r="N18" s="137"/>
      <c r="O18" s="137"/>
      <c r="P18" s="137">
        <f t="shared" si="2"/>
        <v>0</v>
      </c>
      <c r="R18" s="80"/>
      <c r="S18" s="80"/>
      <c r="T18" s="80"/>
    </row>
    <row r="19" spans="1:20" s="75" customFormat="1" ht="25.5">
      <c r="A19" s="237">
        <f t="shared" si="3"/>
        <v>5</v>
      </c>
      <c r="B19" s="238" t="s">
        <v>510</v>
      </c>
      <c r="C19" s="415" t="s">
        <v>541</v>
      </c>
      <c r="D19" s="237" t="s">
        <v>13</v>
      </c>
      <c r="E19" s="337">
        <v>5</v>
      </c>
      <c r="F19" s="137"/>
      <c r="G19" s="137"/>
      <c r="H19" s="137"/>
      <c r="I19" s="137"/>
      <c r="J19" s="137"/>
      <c r="K19" s="137">
        <f t="shared" si="1"/>
        <v>0</v>
      </c>
      <c r="L19" s="137"/>
      <c r="M19" s="137"/>
      <c r="N19" s="137"/>
      <c r="O19" s="137"/>
      <c r="P19" s="137">
        <f t="shared" si="2"/>
        <v>0</v>
      </c>
      <c r="R19" s="80"/>
      <c r="S19" s="80"/>
      <c r="T19" s="80"/>
    </row>
    <row r="20" spans="1:20" s="75" customFormat="1" ht="25.5">
      <c r="A20" s="237">
        <f t="shared" si="3"/>
        <v>6</v>
      </c>
      <c r="B20" s="238" t="s">
        <v>510</v>
      </c>
      <c r="C20" s="415" t="s">
        <v>542</v>
      </c>
      <c r="D20" s="237" t="s">
        <v>13</v>
      </c>
      <c r="E20" s="337">
        <v>9</v>
      </c>
      <c r="F20" s="137"/>
      <c r="G20" s="137"/>
      <c r="H20" s="137"/>
      <c r="I20" s="137"/>
      <c r="J20" s="137"/>
      <c r="K20" s="137">
        <f t="shared" ref="K20:K52" si="4">H20+I20+J20</f>
        <v>0</v>
      </c>
      <c r="L20" s="137"/>
      <c r="M20" s="137"/>
      <c r="N20" s="137"/>
      <c r="O20" s="137"/>
      <c r="P20" s="137">
        <f t="shared" ref="P20:P52" si="5">O20+N20+M20</f>
        <v>0</v>
      </c>
      <c r="R20" s="80"/>
      <c r="S20" s="80"/>
      <c r="T20" s="80"/>
    </row>
    <row r="21" spans="1:20" s="75" customFormat="1" ht="25.5">
      <c r="A21" s="237">
        <f t="shared" si="3"/>
        <v>7</v>
      </c>
      <c r="B21" s="238" t="s">
        <v>510</v>
      </c>
      <c r="C21" s="415" t="s">
        <v>543</v>
      </c>
      <c r="D21" s="237" t="s">
        <v>13</v>
      </c>
      <c r="E21" s="337">
        <v>13</v>
      </c>
      <c r="F21" s="137"/>
      <c r="G21" s="137"/>
      <c r="H21" s="137"/>
      <c r="I21" s="137"/>
      <c r="J21" s="137"/>
      <c r="K21" s="137">
        <f t="shared" si="4"/>
        <v>0</v>
      </c>
      <c r="L21" s="137"/>
      <c r="M21" s="137"/>
      <c r="N21" s="137"/>
      <c r="O21" s="137"/>
      <c r="P21" s="137">
        <f t="shared" si="5"/>
        <v>0</v>
      </c>
      <c r="R21" s="80"/>
      <c r="S21" s="80"/>
      <c r="T21" s="80"/>
    </row>
    <row r="22" spans="1:20" s="75" customFormat="1" ht="25.5">
      <c r="A22" s="237">
        <f t="shared" si="3"/>
        <v>8</v>
      </c>
      <c r="B22" s="238" t="s">
        <v>510</v>
      </c>
      <c r="C22" s="415" t="s">
        <v>544</v>
      </c>
      <c r="D22" s="237" t="s">
        <v>13</v>
      </c>
      <c r="E22" s="337">
        <v>27</v>
      </c>
      <c r="F22" s="137"/>
      <c r="G22" s="137"/>
      <c r="H22" s="137"/>
      <c r="I22" s="137"/>
      <c r="J22" s="137"/>
      <c r="K22" s="137">
        <f t="shared" si="4"/>
        <v>0</v>
      </c>
      <c r="L22" s="137"/>
      <c r="M22" s="137"/>
      <c r="N22" s="137"/>
      <c r="O22" s="137"/>
      <c r="P22" s="137">
        <f t="shared" si="5"/>
        <v>0</v>
      </c>
      <c r="R22" s="80"/>
      <c r="S22" s="80"/>
      <c r="T22" s="80"/>
    </row>
    <row r="23" spans="1:20" s="75" customFormat="1" ht="13.5">
      <c r="A23" s="237">
        <f t="shared" si="3"/>
        <v>9</v>
      </c>
      <c r="B23" s="238" t="s">
        <v>511</v>
      </c>
      <c r="C23" s="415" t="s">
        <v>545</v>
      </c>
      <c r="D23" s="237" t="s">
        <v>61</v>
      </c>
      <c r="E23" s="337">
        <v>147</v>
      </c>
      <c r="F23" s="137"/>
      <c r="G23" s="137"/>
      <c r="H23" s="137"/>
      <c r="I23" s="137"/>
      <c r="J23" s="137"/>
      <c r="K23" s="137">
        <f t="shared" si="4"/>
        <v>0</v>
      </c>
      <c r="L23" s="137"/>
      <c r="M23" s="137"/>
      <c r="N23" s="137"/>
      <c r="O23" s="137"/>
      <c r="P23" s="137">
        <f t="shared" si="5"/>
        <v>0</v>
      </c>
      <c r="R23" s="80"/>
      <c r="S23" s="80"/>
      <c r="T23" s="80"/>
    </row>
    <row r="24" spans="1:20" s="75" customFormat="1" ht="13.5">
      <c r="A24" s="237">
        <f t="shared" si="3"/>
        <v>10</v>
      </c>
      <c r="B24" s="238" t="s">
        <v>512</v>
      </c>
      <c r="C24" s="415" t="s">
        <v>546</v>
      </c>
      <c r="D24" s="237" t="s">
        <v>61</v>
      </c>
      <c r="E24" s="337">
        <v>147</v>
      </c>
      <c r="F24" s="137"/>
      <c r="G24" s="137"/>
      <c r="H24" s="137"/>
      <c r="I24" s="137"/>
      <c r="J24" s="137"/>
      <c r="K24" s="137">
        <f t="shared" ref="K24:K25" si="6">H24+I24+J24</f>
        <v>0</v>
      </c>
      <c r="L24" s="137"/>
      <c r="M24" s="137"/>
      <c r="N24" s="137"/>
      <c r="O24" s="137"/>
      <c r="P24" s="137">
        <f t="shared" ref="P24:P25" si="7">O24+N24+M24</f>
        <v>0</v>
      </c>
      <c r="R24" s="80"/>
      <c r="S24" s="80"/>
      <c r="T24" s="80"/>
    </row>
    <row r="25" spans="1:20" s="75" customFormat="1" ht="13.5">
      <c r="A25" s="237">
        <f t="shared" si="3"/>
        <v>11</v>
      </c>
      <c r="B25" s="238" t="s">
        <v>513</v>
      </c>
      <c r="C25" s="415" t="s">
        <v>547</v>
      </c>
      <c r="D25" s="237" t="s">
        <v>61</v>
      </c>
      <c r="E25" s="337">
        <v>147</v>
      </c>
      <c r="F25" s="137"/>
      <c r="G25" s="137"/>
      <c r="H25" s="137"/>
      <c r="I25" s="137"/>
      <c r="J25" s="137"/>
      <c r="K25" s="137">
        <f t="shared" si="6"/>
        <v>0</v>
      </c>
      <c r="L25" s="137"/>
      <c r="M25" s="137"/>
      <c r="N25" s="137"/>
      <c r="O25" s="137"/>
      <c r="P25" s="137">
        <f t="shared" si="7"/>
        <v>0</v>
      </c>
      <c r="R25" s="80"/>
      <c r="S25" s="80"/>
      <c r="T25" s="80"/>
    </row>
    <row r="26" spans="1:20" s="75" customFormat="1" ht="25.5">
      <c r="A26" s="237">
        <f t="shared" si="3"/>
        <v>12</v>
      </c>
      <c r="B26" s="238" t="s">
        <v>514</v>
      </c>
      <c r="C26" s="415" t="s">
        <v>548</v>
      </c>
      <c r="D26" s="237" t="s">
        <v>13</v>
      </c>
      <c r="E26" s="337">
        <v>10</v>
      </c>
      <c r="F26" s="137"/>
      <c r="G26" s="137"/>
      <c r="H26" s="137"/>
      <c r="I26" s="137"/>
      <c r="J26" s="137"/>
      <c r="K26" s="137">
        <f t="shared" ref="K26:K28" si="8">H26+I26+J26</f>
        <v>0</v>
      </c>
      <c r="L26" s="137"/>
      <c r="M26" s="137"/>
      <c r="N26" s="137"/>
      <c r="O26" s="137"/>
      <c r="P26" s="137">
        <f t="shared" ref="P26:P28" si="9">O26+N26+M26</f>
        <v>0</v>
      </c>
      <c r="R26" s="80"/>
      <c r="S26" s="80"/>
      <c r="T26" s="80"/>
    </row>
    <row r="27" spans="1:20" s="75" customFormat="1" ht="25.5">
      <c r="A27" s="237">
        <f t="shared" si="3"/>
        <v>13</v>
      </c>
      <c r="B27" s="238" t="s">
        <v>514</v>
      </c>
      <c r="C27" s="415" t="s">
        <v>549</v>
      </c>
      <c r="D27" s="237" t="s">
        <v>13</v>
      </c>
      <c r="E27" s="337">
        <v>18</v>
      </c>
      <c r="F27" s="137"/>
      <c r="G27" s="137"/>
      <c r="H27" s="137"/>
      <c r="I27" s="137"/>
      <c r="J27" s="137"/>
      <c r="K27" s="137">
        <f t="shared" si="8"/>
        <v>0</v>
      </c>
      <c r="L27" s="137"/>
      <c r="M27" s="137"/>
      <c r="N27" s="137"/>
      <c r="O27" s="137"/>
      <c r="P27" s="137">
        <f t="shared" si="9"/>
        <v>0</v>
      </c>
      <c r="R27" s="80"/>
      <c r="S27" s="80"/>
      <c r="T27" s="80"/>
    </row>
    <row r="28" spans="1:20" s="75" customFormat="1" ht="13.5">
      <c r="A28" s="237">
        <f t="shared" si="3"/>
        <v>14</v>
      </c>
      <c r="B28" s="238" t="s">
        <v>515</v>
      </c>
      <c r="C28" s="415"/>
      <c r="D28" s="237" t="s">
        <v>13</v>
      </c>
      <c r="E28" s="337">
        <v>2</v>
      </c>
      <c r="F28" s="137"/>
      <c r="G28" s="137"/>
      <c r="H28" s="137"/>
      <c r="I28" s="137"/>
      <c r="J28" s="137"/>
      <c r="K28" s="137">
        <f t="shared" si="8"/>
        <v>0</v>
      </c>
      <c r="L28" s="137"/>
      <c r="M28" s="137"/>
      <c r="N28" s="137"/>
      <c r="O28" s="137"/>
      <c r="P28" s="137">
        <f t="shared" si="9"/>
        <v>0</v>
      </c>
      <c r="R28" s="80"/>
      <c r="S28" s="80"/>
      <c r="T28" s="80"/>
    </row>
    <row r="29" spans="1:20" s="75" customFormat="1" ht="13.5">
      <c r="A29" s="237">
        <f t="shared" si="3"/>
        <v>15</v>
      </c>
      <c r="B29" s="238" t="s">
        <v>516</v>
      </c>
      <c r="C29" s="415"/>
      <c r="D29" s="237" t="s">
        <v>61</v>
      </c>
      <c r="E29" s="337">
        <v>28</v>
      </c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R29" s="80"/>
      <c r="S29" s="80"/>
      <c r="T29" s="80"/>
    </row>
    <row r="30" spans="1:20" s="75" customFormat="1" ht="13.5">
      <c r="A30" s="237">
        <f t="shared" si="3"/>
        <v>16</v>
      </c>
      <c r="B30" s="238" t="s">
        <v>517</v>
      </c>
      <c r="C30" s="415"/>
      <c r="D30" s="237" t="s">
        <v>61</v>
      </c>
      <c r="E30" s="337">
        <v>2</v>
      </c>
      <c r="F30" s="137"/>
      <c r="G30" s="137"/>
      <c r="H30" s="137"/>
      <c r="I30" s="137"/>
      <c r="J30" s="137"/>
      <c r="K30" s="137">
        <f t="shared" ref="K30" si="10">H30+I30+J30</f>
        <v>0</v>
      </c>
      <c r="L30" s="137"/>
      <c r="M30" s="137"/>
      <c r="N30" s="137"/>
      <c r="O30" s="137"/>
      <c r="P30" s="137">
        <f t="shared" ref="P30" si="11">O30+N30+M30</f>
        <v>0</v>
      </c>
      <c r="R30" s="80"/>
      <c r="S30" s="80"/>
      <c r="T30" s="80"/>
    </row>
    <row r="31" spans="1:20" s="75" customFormat="1" ht="13.5">
      <c r="A31" s="237">
        <f t="shared" si="3"/>
        <v>17</v>
      </c>
      <c r="B31" s="238" t="s">
        <v>611</v>
      </c>
      <c r="C31" s="415"/>
      <c r="D31" s="237" t="s">
        <v>29</v>
      </c>
      <c r="E31" s="337">
        <v>350</v>
      </c>
      <c r="F31" s="137"/>
      <c r="G31" s="137"/>
      <c r="H31" s="137"/>
      <c r="I31" s="137"/>
      <c r="J31" s="137"/>
      <c r="K31" s="137">
        <f t="shared" si="4"/>
        <v>0</v>
      </c>
      <c r="L31" s="137"/>
      <c r="M31" s="137"/>
      <c r="N31" s="137"/>
      <c r="O31" s="137"/>
      <c r="P31" s="137">
        <f t="shared" si="5"/>
        <v>0</v>
      </c>
      <c r="R31" s="80"/>
      <c r="S31" s="80"/>
      <c r="T31" s="80"/>
    </row>
    <row r="32" spans="1:20" s="75" customFormat="1" ht="13.5">
      <c r="A32" s="237">
        <f t="shared" si="3"/>
        <v>18</v>
      </c>
      <c r="B32" s="238" t="s">
        <v>610</v>
      </c>
      <c r="C32" s="415"/>
      <c r="D32" s="237" t="s">
        <v>13</v>
      </c>
      <c r="E32" s="337">
        <v>147</v>
      </c>
      <c r="F32" s="137"/>
      <c r="G32" s="137"/>
      <c r="H32" s="137"/>
      <c r="I32" s="137"/>
      <c r="J32" s="137"/>
      <c r="K32" s="137">
        <f t="shared" si="4"/>
        <v>0</v>
      </c>
      <c r="L32" s="137"/>
      <c r="M32" s="137"/>
      <c r="N32" s="137"/>
      <c r="O32" s="137"/>
      <c r="P32" s="137">
        <f t="shared" si="5"/>
        <v>0</v>
      </c>
      <c r="R32" s="80"/>
      <c r="S32" s="80"/>
      <c r="T32" s="80"/>
    </row>
    <row r="33" spans="1:20" s="75" customFormat="1" ht="13.5">
      <c r="A33" s="237">
        <f t="shared" si="3"/>
        <v>19</v>
      </c>
      <c r="B33" s="238" t="s">
        <v>518</v>
      </c>
      <c r="C33" s="415" t="s">
        <v>550</v>
      </c>
      <c r="D33" s="237" t="s">
        <v>61</v>
      </c>
      <c r="E33" s="337">
        <v>4</v>
      </c>
      <c r="F33" s="137"/>
      <c r="G33" s="137"/>
      <c r="H33" s="137"/>
      <c r="I33" s="137"/>
      <c r="J33" s="137"/>
      <c r="K33" s="137">
        <f t="shared" ref="K33:K37" si="12">H33+I33+J33</f>
        <v>0</v>
      </c>
      <c r="L33" s="137"/>
      <c r="M33" s="137"/>
      <c r="N33" s="137"/>
      <c r="O33" s="137"/>
      <c r="P33" s="137">
        <f t="shared" ref="P33:P37" si="13">O33+N33+M33</f>
        <v>0</v>
      </c>
      <c r="R33" s="80"/>
      <c r="S33" s="80"/>
      <c r="T33" s="80"/>
    </row>
    <row r="34" spans="1:20" s="75" customFormat="1" ht="13.5">
      <c r="A34" s="237">
        <f t="shared" si="3"/>
        <v>20</v>
      </c>
      <c r="B34" s="238" t="s">
        <v>518</v>
      </c>
      <c r="C34" s="415" t="s">
        <v>551</v>
      </c>
      <c r="D34" s="237" t="s">
        <v>61</v>
      </c>
      <c r="E34" s="337">
        <v>8</v>
      </c>
      <c r="F34" s="137"/>
      <c r="G34" s="137"/>
      <c r="H34" s="137"/>
      <c r="I34" s="137"/>
      <c r="J34" s="137"/>
      <c r="K34" s="137">
        <f t="shared" si="12"/>
        <v>0</v>
      </c>
      <c r="L34" s="137"/>
      <c r="M34" s="137"/>
      <c r="N34" s="137"/>
      <c r="O34" s="137"/>
      <c r="P34" s="137">
        <f t="shared" si="13"/>
        <v>0</v>
      </c>
      <c r="R34" s="80"/>
      <c r="S34" s="80"/>
      <c r="T34" s="80"/>
    </row>
    <row r="35" spans="1:20" s="75" customFormat="1" ht="13.5">
      <c r="A35" s="237">
        <f t="shared" si="3"/>
        <v>21</v>
      </c>
      <c r="B35" s="238" t="s">
        <v>518</v>
      </c>
      <c r="C35" s="415" t="s">
        <v>548</v>
      </c>
      <c r="D35" s="237" t="s">
        <v>61</v>
      </c>
      <c r="E35" s="337">
        <v>34</v>
      </c>
      <c r="F35" s="137"/>
      <c r="G35" s="137"/>
      <c r="H35" s="137"/>
      <c r="I35" s="137"/>
      <c r="J35" s="137"/>
      <c r="K35" s="137">
        <f t="shared" si="12"/>
        <v>0</v>
      </c>
      <c r="L35" s="137"/>
      <c r="M35" s="137"/>
      <c r="N35" s="137"/>
      <c r="O35" s="137"/>
      <c r="P35" s="137">
        <f t="shared" si="13"/>
        <v>0</v>
      </c>
      <c r="R35" s="80"/>
      <c r="S35" s="80"/>
      <c r="T35" s="80"/>
    </row>
    <row r="36" spans="1:20" s="75" customFormat="1" ht="13.5">
      <c r="A36" s="237">
        <f t="shared" si="3"/>
        <v>22</v>
      </c>
      <c r="B36" s="238" t="s">
        <v>518</v>
      </c>
      <c r="C36" s="415" t="s">
        <v>549</v>
      </c>
      <c r="D36" s="237" t="s">
        <v>61</v>
      </c>
      <c r="E36" s="337">
        <v>16</v>
      </c>
      <c r="F36" s="137"/>
      <c r="G36" s="137"/>
      <c r="H36" s="137"/>
      <c r="I36" s="137"/>
      <c r="J36" s="137"/>
      <c r="K36" s="137">
        <f t="shared" si="12"/>
        <v>0</v>
      </c>
      <c r="L36" s="137"/>
      <c r="M36" s="137"/>
      <c r="N36" s="137"/>
      <c r="O36" s="137"/>
      <c r="P36" s="137">
        <f t="shared" si="13"/>
        <v>0</v>
      </c>
      <c r="R36" s="80"/>
      <c r="S36" s="80"/>
      <c r="T36" s="80"/>
    </row>
    <row r="37" spans="1:20" s="75" customFormat="1" ht="13.5">
      <c r="A37" s="237">
        <f t="shared" si="3"/>
        <v>23</v>
      </c>
      <c r="B37" s="238" t="s">
        <v>519</v>
      </c>
      <c r="C37" s="415" t="s">
        <v>551</v>
      </c>
      <c r="D37" s="237" t="s">
        <v>61</v>
      </c>
      <c r="E37" s="337">
        <v>6</v>
      </c>
      <c r="F37" s="137"/>
      <c r="G37" s="137"/>
      <c r="H37" s="137"/>
      <c r="I37" s="137"/>
      <c r="J37" s="137"/>
      <c r="K37" s="137">
        <f t="shared" si="12"/>
        <v>0</v>
      </c>
      <c r="L37" s="137"/>
      <c r="M37" s="137"/>
      <c r="N37" s="137"/>
      <c r="O37" s="137"/>
      <c r="P37" s="137">
        <f t="shared" si="13"/>
        <v>0</v>
      </c>
      <c r="R37" s="80"/>
      <c r="S37" s="80"/>
      <c r="T37" s="80"/>
    </row>
    <row r="38" spans="1:20" s="75" customFormat="1" ht="13.5">
      <c r="A38" s="237">
        <f t="shared" si="3"/>
        <v>24</v>
      </c>
      <c r="B38" s="238" t="s">
        <v>519</v>
      </c>
      <c r="C38" s="415" t="s">
        <v>548</v>
      </c>
      <c r="D38" s="237" t="s">
        <v>61</v>
      </c>
      <c r="E38" s="337">
        <v>34</v>
      </c>
      <c r="F38" s="137"/>
      <c r="G38" s="137"/>
      <c r="H38" s="137"/>
      <c r="I38" s="137"/>
      <c r="J38" s="137"/>
      <c r="K38" s="137">
        <f t="shared" ref="K38:K47" si="14">H38+I38+J38</f>
        <v>0</v>
      </c>
      <c r="L38" s="137"/>
      <c r="M38" s="137"/>
      <c r="N38" s="137"/>
      <c r="O38" s="137"/>
      <c r="P38" s="137">
        <f t="shared" ref="P38:P47" si="15">O38+N38+M38</f>
        <v>0</v>
      </c>
      <c r="R38" s="80"/>
      <c r="S38" s="80"/>
      <c r="T38" s="80"/>
    </row>
    <row r="39" spans="1:20" s="75" customFormat="1" ht="13.5">
      <c r="A39" s="237">
        <f t="shared" si="3"/>
        <v>25</v>
      </c>
      <c r="B39" s="238" t="s">
        <v>519</v>
      </c>
      <c r="C39" s="415" t="s">
        <v>549</v>
      </c>
      <c r="D39" s="237" t="s">
        <v>61</v>
      </c>
      <c r="E39" s="337">
        <v>16</v>
      </c>
      <c r="F39" s="137"/>
      <c r="G39" s="137"/>
      <c r="H39" s="137"/>
      <c r="I39" s="137"/>
      <c r="J39" s="137"/>
      <c r="K39" s="137">
        <f t="shared" si="14"/>
        <v>0</v>
      </c>
      <c r="L39" s="137"/>
      <c r="M39" s="137"/>
      <c r="N39" s="137"/>
      <c r="O39" s="137"/>
      <c r="P39" s="137">
        <f t="shared" si="15"/>
        <v>0</v>
      </c>
      <c r="R39" s="80"/>
      <c r="S39" s="80"/>
      <c r="T39" s="80"/>
    </row>
    <row r="40" spans="1:20" s="75" customFormat="1" ht="13.5">
      <c r="A40" s="237">
        <f t="shared" si="3"/>
        <v>26</v>
      </c>
      <c r="B40" s="238" t="s">
        <v>520</v>
      </c>
      <c r="C40" s="415" t="s">
        <v>552</v>
      </c>
      <c r="D40" s="237" t="s">
        <v>29</v>
      </c>
      <c r="E40" s="337">
        <v>8</v>
      </c>
      <c r="F40" s="137"/>
      <c r="G40" s="137"/>
      <c r="H40" s="137"/>
      <c r="I40" s="137"/>
      <c r="J40" s="137"/>
      <c r="K40" s="137">
        <f t="shared" si="14"/>
        <v>0</v>
      </c>
      <c r="L40" s="137"/>
      <c r="M40" s="137"/>
      <c r="N40" s="137"/>
      <c r="O40" s="137"/>
      <c r="P40" s="137">
        <f t="shared" si="15"/>
        <v>0</v>
      </c>
      <c r="R40" s="80"/>
      <c r="S40" s="80"/>
      <c r="T40" s="80"/>
    </row>
    <row r="41" spans="1:20" s="75" customFormat="1" ht="13.5">
      <c r="A41" s="237">
        <f t="shared" si="3"/>
        <v>27</v>
      </c>
      <c r="B41" s="238" t="s">
        <v>520</v>
      </c>
      <c r="C41" s="415" t="s">
        <v>550</v>
      </c>
      <c r="D41" s="237" t="s">
        <v>29</v>
      </c>
      <c r="E41" s="337">
        <v>108</v>
      </c>
      <c r="F41" s="137"/>
      <c r="G41" s="137"/>
      <c r="H41" s="137"/>
      <c r="I41" s="137"/>
      <c r="J41" s="137"/>
      <c r="K41" s="137">
        <f t="shared" si="14"/>
        <v>0</v>
      </c>
      <c r="L41" s="137"/>
      <c r="M41" s="137"/>
      <c r="N41" s="137"/>
      <c r="O41" s="137"/>
      <c r="P41" s="137">
        <f t="shared" si="15"/>
        <v>0</v>
      </c>
      <c r="R41" s="80"/>
      <c r="S41" s="80"/>
      <c r="T41" s="80"/>
    </row>
    <row r="42" spans="1:20" s="75" customFormat="1" ht="13.5">
      <c r="A42" s="237">
        <f t="shared" si="3"/>
        <v>28</v>
      </c>
      <c r="B42" s="238" t="s">
        <v>520</v>
      </c>
      <c r="C42" s="415" t="s">
        <v>553</v>
      </c>
      <c r="D42" s="237" t="s">
        <v>29</v>
      </c>
      <c r="E42" s="337">
        <v>106</v>
      </c>
      <c r="F42" s="137"/>
      <c r="G42" s="137"/>
      <c r="H42" s="137"/>
      <c r="I42" s="137"/>
      <c r="J42" s="137"/>
      <c r="K42" s="137">
        <f t="shared" si="14"/>
        <v>0</v>
      </c>
      <c r="L42" s="137"/>
      <c r="M42" s="137"/>
      <c r="N42" s="137"/>
      <c r="O42" s="137"/>
      <c r="P42" s="137">
        <f t="shared" si="15"/>
        <v>0</v>
      </c>
      <c r="R42" s="80"/>
      <c r="S42" s="80"/>
      <c r="T42" s="80"/>
    </row>
    <row r="43" spans="1:20" s="75" customFormat="1" ht="13.5">
      <c r="A43" s="237">
        <f t="shared" si="3"/>
        <v>29</v>
      </c>
      <c r="B43" s="238" t="s">
        <v>520</v>
      </c>
      <c r="C43" s="415" t="s">
        <v>554</v>
      </c>
      <c r="D43" s="237" t="s">
        <v>29</v>
      </c>
      <c r="E43" s="337">
        <v>67</v>
      </c>
      <c r="F43" s="137"/>
      <c r="G43" s="137"/>
      <c r="H43" s="137"/>
      <c r="I43" s="137"/>
      <c r="J43" s="137"/>
      <c r="K43" s="137">
        <f t="shared" si="14"/>
        <v>0</v>
      </c>
      <c r="L43" s="137"/>
      <c r="M43" s="137"/>
      <c r="N43" s="137"/>
      <c r="O43" s="137"/>
      <c r="P43" s="137">
        <f t="shared" si="15"/>
        <v>0</v>
      </c>
      <c r="R43" s="80"/>
      <c r="S43" s="80"/>
      <c r="T43" s="80"/>
    </row>
    <row r="44" spans="1:20" s="75" customFormat="1" ht="13.5">
      <c r="A44" s="237">
        <f t="shared" si="3"/>
        <v>30</v>
      </c>
      <c r="B44" s="238" t="s">
        <v>520</v>
      </c>
      <c r="C44" s="415" t="s">
        <v>551</v>
      </c>
      <c r="D44" s="237" t="s">
        <v>29</v>
      </c>
      <c r="E44" s="337">
        <v>185</v>
      </c>
      <c r="F44" s="137"/>
      <c r="G44" s="137"/>
      <c r="H44" s="137"/>
      <c r="I44" s="137"/>
      <c r="J44" s="137"/>
      <c r="K44" s="137">
        <f t="shared" si="14"/>
        <v>0</v>
      </c>
      <c r="L44" s="137"/>
      <c r="M44" s="137"/>
      <c r="N44" s="137"/>
      <c r="O44" s="137"/>
      <c r="P44" s="137">
        <f t="shared" si="15"/>
        <v>0</v>
      </c>
      <c r="R44" s="80"/>
      <c r="S44" s="80"/>
      <c r="T44" s="80"/>
    </row>
    <row r="45" spans="1:20" s="75" customFormat="1" ht="13.5">
      <c r="A45" s="237">
        <f t="shared" si="3"/>
        <v>31</v>
      </c>
      <c r="B45" s="238" t="s">
        <v>520</v>
      </c>
      <c r="C45" s="415" t="s">
        <v>548</v>
      </c>
      <c r="D45" s="237" t="s">
        <v>29</v>
      </c>
      <c r="E45" s="337">
        <v>117</v>
      </c>
      <c r="F45" s="137"/>
      <c r="G45" s="137"/>
      <c r="H45" s="137"/>
      <c r="I45" s="137"/>
      <c r="J45" s="137"/>
      <c r="K45" s="137">
        <f t="shared" si="14"/>
        <v>0</v>
      </c>
      <c r="L45" s="137"/>
      <c r="M45" s="137"/>
      <c r="N45" s="137"/>
      <c r="O45" s="137"/>
      <c r="P45" s="137">
        <f t="shared" si="15"/>
        <v>0</v>
      </c>
      <c r="R45" s="80"/>
      <c r="S45" s="80"/>
      <c r="T45" s="80"/>
    </row>
    <row r="46" spans="1:20" s="75" customFormat="1" ht="13.5">
      <c r="A46" s="237">
        <f t="shared" si="3"/>
        <v>32</v>
      </c>
      <c r="B46" s="238" t="s">
        <v>521</v>
      </c>
      <c r="C46" s="415" t="s">
        <v>555</v>
      </c>
      <c r="D46" s="237" t="s">
        <v>61</v>
      </c>
      <c r="E46" s="337">
        <v>2</v>
      </c>
      <c r="F46" s="137"/>
      <c r="G46" s="137"/>
      <c r="H46" s="137"/>
      <c r="I46" s="137"/>
      <c r="J46" s="137"/>
      <c r="K46" s="137">
        <f t="shared" si="14"/>
        <v>0</v>
      </c>
      <c r="L46" s="137"/>
      <c r="M46" s="137"/>
      <c r="N46" s="137"/>
      <c r="O46" s="137"/>
      <c r="P46" s="137">
        <f t="shared" si="15"/>
        <v>0</v>
      </c>
      <c r="R46" s="80"/>
      <c r="S46" s="80"/>
      <c r="T46" s="80"/>
    </row>
    <row r="47" spans="1:20" s="75" customFormat="1" ht="13.5">
      <c r="A47" s="237">
        <f t="shared" si="3"/>
        <v>33</v>
      </c>
      <c r="B47" s="238" t="s">
        <v>521</v>
      </c>
      <c r="C47" s="415" t="s">
        <v>556</v>
      </c>
      <c r="D47" s="237" t="s">
        <v>61</v>
      </c>
      <c r="E47" s="337">
        <v>2</v>
      </c>
      <c r="F47" s="137"/>
      <c r="G47" s="137"/>
      <c r="H47" s="137"/>
      <c r="I47" s="137"/>
      <c r="J47" s="137"/>
      <c r="K47" s="137">
        <f t="shared" si="14"/>
        <v>0</v>
      </c>
      <c r="L47" s="137"/>
      <c r="M47" s="137"/>
      <c r="N47" s="137"/>
      <c r="O47" s="137"/>
      <c r="P47" s="137">
        <f t="shared" si="15"/>
        <v>0</v>
      </c>
      <c r="R47" s="80"/>
      <c r="S47" s="80"/>
      <c r="T47" s="80"/>
    </row>
    <row r="48" spans="1:20" s="75" customFormat="1" ht="13.5">
      <c r="A48" s="237">
        <f t="shared" si="3"/>
        <v>34</v>
      </c>
      <c r="B48" s="238" t="s">
        <v>521</v>
      </c>
      <c r="C48" s="415" t="s">
        <v>557</v>
      </c>
      <c r="D48" s="237" t="s">
        <v>61</v>
      </c>
      <c r="E48" s="337">
        <v>3</v>
      </c>
      <c r="F48" s="137"/>
      <c r="G48" s="137"/>
      <c r="H48" s="137"/>
      <c r="I48" s="137"/>
      <c r="J48" s="137"/>
      <c r="K48" s="137">
        <f t="shared" si="4"/>
        <v>0</v>
      </c>
      <c r="L48" s="137"/>
      <c r="M48" s="137"/>
      <c r="N48" s="137"/>
      <c r="O48" s="137"/>
      <c r="P48" s="137">
        <f t="shared" si="5"/>
        <v>0</v>
      </c>
      <c r="R48" s="80"/>
      <c r="S48" s="80"/>
      <c r="T48" s="80"/>
    </row>
    <row r="49" spans="1:20" s="75" customFormat="1" ht="13.5">
      <c r="A49" s="237">
        <f t="shared" si="3"/>
        <v>35</v>
      </c>
      <c r="B49" s="238" t="s">
        <v>521</v>
      </c>
      <c r="C49" s="415" t="s">
        <v>558</v>
      </c>
      <c r="D49" s="237" t="s">
        <v>61</v>
      </c>
      <c r="E49" s="337">
        <v>6</v>
      </c>
      <c r="F49" s="137"/>
      <c r="G49" s="137"/>
      <c r="H49" s="137"/>
      <c r="I49" s="137"/>
      <c r="J49" s="137"/>
      <c r="K49" s="137">
        <f t="shared" si="4"/>
        <v>0</v>
      </c>
      <c r="L49" s="137"/>
      <c r="M49" s="137"/>
      <c r="N49" s="137"/>
      <c r="O49" s="137"/>
      <c r="P49" s="137">
        <f t="shared" si="5"/>
        <v>0</v>
      </c>
      <c r="R49" s="80"/>
      <c r="S49" s="80"/>
      <c r="T49" s="80"/>
    </row>
    <row r="50" spans="1:20" s="75" customFormat="1" ht="13.5">
      <c r="A50" s="237">
        <f t="shared" si="3"/>
        <v>36</v>
      </c>
      <c r="B50" s="238" t="s">
        <v>521</v>
      </c>
      <c r="C50" s="415" t="s">
        <v>559</v>
      </c>
      <c r="D50" s="237" t="s">
        <v>61</v>
      </c>
      <c r="E50" s="337">
        <v>3</v>
      </c>
      <c r="F50" s="137"/>
      <c r="G50" s="137"/>
      <c r="H50" s="137"/>
      <c r="I50" s="137"/>
      <c r="J50" s="137"/>
      <c r="K50" s="137">
        <f t="shared" ref="K50" si="16">H50+I50+J50</f>
        <v>0</v>
      </c>
      <c r="L50" s="137"/>
      <c r="M50" s="137"/>
      <c r="N50" s="137"/>
      <c r="O50" s="137"/>
      <c r="P50" s="137">
        <f t="shared" ref="P50" si="17">O50+N50+M50</f>
        <v>0</v>
      </c>
      <c r="R50" s="80"/>
      <c r="S50" s="80"/>
      <c r="T50" s="80"/>
    </row>
    <row r="51" spans="1:20" s="75" customFormat="1" ht="13.5">
      <c r="A51" s="237">
        <f t="shared" si="3"/>
        <v>37</v>
      </c>
      <c r="B51" s="238" t="s">
        <v>521</v>
      </c>
      <c r="C51" s="415" t="s">
        <v>560</v>
      </c>
      <c r="D51" s="237" t="s">
        <v>61</v>
      </c>
      <c r="E51" s="337">
        <v>4</v>
      </c>
      <c r="F51" s="137"/>
      <c r="G51" s="137"/>
      <c r="H51" s="137"/>
      <c r="I51" s="137"/>
      <c r="J51" s="137"/>
      <c r="K51" s="137">
        <f t="shared" si="4"/>
        <v>0</v>
      </c>
      <c r="L51" s="137"/>
      <c r="M51" s="137"/>
      <c r="N51" s="137"/>
      <c r="O51" s="137"/>
      <c r="P51" s="137">
        <f t="shared" si="5"/>
        <v>0</v>
      </c>
      <c r="R51" s="80"/>
      <c r="S51" s="80"/>
      <c r="T51" s="80"/>
    </row>
    <row r="52" spans="1:20" s="75" customFormat="1" ht="13.5">
      <c r="A52" s="237">
        <f t="shared" si="3"/>
        <v>38</v>
      </c>
      <c r="B52" s="238" t="s">
        <v>521</v>
      </c>
      <c r="C52" s="415" t="s">
        <v>561</v>
      </c>
      <c r="D52" s="237" t="s">
        <v>61</v>
      </c>
      <c r="E52" s="337">
        <v>4</v>
      </c>
      <c r="F52" s="137"/>
      <c r="G52" s="137"/>
      <c r="H52" s="137"/>
      <c r="I52" s="137"/>
      <c r="J52" s="137"/>
      <c r="K52" s="137">
        <f t="shared" si="4"/>
        <v>0</v>
      </c>
      <c r="L52" s="137"/>
      <c r="M52" s="137"/>
      <c r="N52" s="137"/>
      <c r="O52" s="137"/>
      <c r="P52" s="137">
        <f t="shared" si="5"/>
        <v>0</v>
      </c>
      <c r="R52" s="80"/>
      <c r="S52" s="80"/>
      <c r="T52" s="80"/>
    </row>
    <row r="53" spans="1:20" s="75" customFormat="1" ht="13.5">
      <c r="A53" s="237">
        <f t="shared" si="3"/>
        <v>39</v>
      </c>
      <c r="B53" s="238" t="s">
        <v>521</v>
      </c>
      <c r="C53" s="415" t="s">
        <v>562</v>
      </c>
      <c r="D53" s="237" t="s">
        <v>61</v>
      </c>
      <c r="E53" s="337">
        <v>12</v>
      </c>
      <c r="F53" s="137"/>
      <c r="G53" s="137"/>
      <c r="H53" s="137"/>
      <c r="I53" s="137"/>
      <c r="J53" s="137"/>
      <c r="K53" s="137">
        <f t="shared" ref="K53:K61" si="18">H53+I53+J53</f>
        <v>0</v>
      </c>
      <c r="L53" s="137"/>
      <c r="M53" s="137"/>
      <c r="N53" s="137"/>
      <c r="O53" s="137"/>
      <c r="P53" s="137">
        <f t="shared" ref="P53:P61" si="19">O53+N53+M53</f>
        <v>0</v>
      </c>
      <c r="R53" s="80"/>
      <c r="S53" s="80"/>
      <c r="T53" s="80"/>
    </row>
    <row r="54" spans="1:20" s="75" customFormat="1" ht="13.5">
      <c r="A54" s="237">
        <f t="shared" si="3"/>
        <v>40</v>
      </c>
      <c r="B54" s="238" t="s">
        <v>521</v>
      </c>
      <c r="C54" s="415" t="s">
        <v>563</v>
      </c>
      <c r="D54" s="237" t="s">
        <v>61</v>
      </c>
      <c r="E54" s="337">
        <v>8</v>
      </c>
      <c r="F54" s="137"/>
      <c r="G54" s="137"/>
      <c r="H54" s="137"/>
      <c r="I54" s="137"/>
      <c r="J54" s="137"/>
      <c r="K54" s="137">
        <f t="shared" ref="K54:K56" si="20">H54+I54+J54</f>
        <v>0</v>
      </c>
      <c r="L54" s="137"/>
      <c r="M54" s="137"/>
      <c r="N54" s="137"/>
      <c r="O54" s="137"/>
      <c r="P54" s="137">
        <f t="shared" ref="P54:P56" si="21">O54+N54+M54</f>
        <v>0</v>
      </c>
      <c r="R54" s="80"/>
      <c r="S54" s="80"/>
      <c r="T54" s="80"/>
    </row>
    <row r="55" spans="1:20" s="75" customFormat="1" ht="13.5">
      <c r="A55" s="237">
        <f t="shared" si="3"/>
        <v>41</v>
      </c>
      <c r="B55" s="238" t="s">
        <v>521</v>
      </c>
      <c r="C55" s="415" t="s">
        <v>564</v>
      </c>
      <c r="D55" s="237" t="s">
        <v>61</v>
      </c>
      <c r="E55" s="337">
        <v>20</v>
      </c>
      <c r="F55" s="137"/>
      <c r="G55" s="137"/>
      <c r="H55" s="137"/>
      <c r="I55" s="137"/>
      <c r="J55" s="137"/>
      <c r="K55" s="137">
        <f t="shared" si="20"/>
        <v>0</v>
      </c>
      <c r="L55" s="137"/>
      <c r="M55" s="137"/>
      <c r="N55" s="137"/>
      <c r="O55" s="137"/>
      <c r="P55" s="137">
        <f t="shared" si="21"/>
        <v>0</v>
      </c>
      <c r="R55" s="80"/>
      <c r="S55" s="80"/>
      <c r="T55" s="80"/>
    </row>
    <row r="56" spans="1:20" s="75" customFormat="1" ht="13.5">
      <c r="A56" s="237">
        <f t="shared" si="3"/>
        <v>42</v>
      </c>
      <c r="B56" s="238" t="s">
        <v>522</v>
      </c>
      <c r="C56" s="415" t="s">
        <v>552</v>
      </c>
      <c r="D56" s="237" t="s">
        <v>61</v>
      </c>
      <c r="E56" s="337">
        <v>4</v>
      </c>
      <c r="F56" s="137"/>
      <c r="G56" s="137"/>
      <c r="H56" s="137"/>
      <c r="I56" s="137"/>
      <c r="J56" s="137"/>
      <c r="K56" s="137">
        <f t="shared" si="20"/>
        <v>0</v>
      </c>
      <c r="L56" s="137"/>
      <c r="M56" s="137"/>
      <c r="N56" s="137"/>
      <c r="O56" s="137"/>
      <c r="P56" s="137">
        <f t="shared" si="21"/>
        <v>0</v>
      </c>
      <c r="R56" s="80"/>
      <c r="S56" s="80"/>
      <c r="T56" s="80"/>
    </row>
    <row r="57" spans="1:20" s="75" customFormat="1" ht="13.5">
      <c r="A57" s="237">
        <f t="shared" si="3"/>
        <v>43</v>
      </c>
      <c r="B57" s="238" t="s">
        <v>522</v>
      </c>
      <c r="C57" s="415" t="s">
        <v>550</v>
      </c>
      <c r="D57" s="237" t="s">
        <v>61</v>
      </c>
      <c r="E57" s="337">
        <v>4</v>
      </c>
      <c r="F57" s="137"/>
      <c r="G57" s="137"/>
      <c r="H57" s="137"/>
      <c r="I57" s="137"/>
      <c r="J57" s="137"/>
      <c r="K57" s="137">
        <f t="shared" ref="K57:K58" si="22">H57+I57+J57</f>
        <v>0</v>
      </c>
      <c r="L57" s="137"/>
      <c r="M57" s="137"/>
      <c r="N57" s="137"/>
      <c r="O57" s="137"/>
      <c r="P57" s="137">
        <f t="shared" ref="P57:P58" si="23">O57+N57+M57</f>
        <v>0</v>
      </c>
      <c r="R57" s="80"/>
      <c r="S57" s="80"/>
      <c r="T57" s="80"/>
    </row>
    <row r="58" spans="1:20" s="75" customFormat="1" ht="13.5">
      <c r="A58" s="237">
        <f t="shared" si="3"/>
        <v>44</v>
      </c>
      <c r="B58" s="238" t="s">
        <v>522</v>
      </c>
      <c r="C58" s="415" t="s">
        <v>553</v>
      </c>
      <c r="D58" s="237" t="s">
        <v>61</v>
      </c>
      <c r="E58" s="337">
        <v>16</v>
      </c>
      <c r="F58" s="137"/>
      <c r="G58" s="137"/>
      <c r="H58" s="137"/>
      <c r="I58" s="137"/>
      <c r="J58" s="137"/>
      <c r="K58" s="137">
        <f t="shared" si="22"/>
        <v>0</v>
      </c>
      <c r="L58" s="137"/>
      <c r="M58" s="137"/>
      <c r="N58" s="137"/>
      <c r="O58" s="137"/>
      <c r="P58" s="137">
        <f t="shared" si="23"/>
        <v>0</v>
      </c>
      <c r="R58" s="80"/>
      <c r="S58" s="80"/>
      <c r="T58" s="80"/>
    </row>
    <row r="59" spans="1:20" s="165" customFormat="1" ht="13.5">
      <c r="A59" s="237">
        <f t="shared" si="3"/>
        <v>45</v>
      </c>
      <c r="B59" s="238" t="s">
        <v>522</v>
      </c>
      <c r="C59" s="415" t="s">
        <v>554</v>
      </c>
      <c r="D59" s="237" t="s">
        <v>61</v>
      </c>
      <c r="E59" s="337">
        <v>8</v>
      </c>
      <c r="F59" s="137"/>
      <c r="G59" s="137"/>
      <c r="H59" s="137"/>
      <c r="I59" s="137"/>
      <c r="J59" s="137"/>
      <c r="K59" s="137">
        <f t="shared" si="18"/>
        <v>0</v>
      </c>
      <c r="L59" s="137"/>
      <c r="M59" s="137"/>
      <c r="N59" s="137"/>
      <c r="O59" s="137"/>
      <c r="P59" s="137">
        <f t="shared" si="19"/>
        <v>0</v>
      </c>
      <c r="R59" s="166"/>
      <c r="S59" s="166"/>
      <c r="T59" s="166"/>
    </row>
    <row r="60" spans="1:20" s="165" customFormat="1" ht="13.5">
      <c r="A60" s="237">
        <f t="shared" si="3"/>
        <v>46</v>
      </c>
      <c r="B60" s="238" t="s">
        <v>522</v>
      </c>
      <c r="C60" s="415" t="s">
        <v>551</v>
      </c>
      <c r="D60" s="237" t="s">
        <v>61</v>
      </c>
      <c r="E60" s="337">
        <v>40</v>
      </c>
      <c r="F60" s="137"/>
      <c r="G60" s="137"/>
      <c r="H60" s="137"/>
      <c r="I60" s="137"/>
      <c r="J60" s="137"/>
      <c r="K60" s="137">
        <f t="shared" si="18"/>
        <v>0</v>
      </c>
      <c r="L60" s="137"/>
      <c r="M60" s="137"/>
      <c r="N60" s="137"/>
      <c r="O60" s="137"/>
      <c r="P60" s="137">
        <f t="shared" si="19"/>
        <v>0</v>
      </c>
      <c r="R60" s="166"/>
      <c r="S60" s="166"/>
      <c r="T60" s="166"/>
    </row>
    <row r="61" spans="1:20" s="165" customFormat="1" ht="13.5">
      <c r="A61" s="237">
        <f t="shared" si="3"/>
        <v>47</v>
      </c>
      <c r="B61" s="238" t="s">
        <v>522</v>
      </c>
      <c r="C61" s="415" t="s">
        <v>548</v>
      </c>
      <c r="D61" s="237" t="s">
        <v>61</v>
      </c>
      <c r="E61" s="337">
        <v>72</v>
      </c>
      <c r="F61" s="137"/>
      <c r="G61" s="137"/>
      <c r="H61" s="137"/>
      <c r="I61" s="137"/>
      <c r="J61" s="137"/>
      <c r="K61" s="137">
        <f t="shared" si="18"/>
        <v>0</v>
      </c>
      <c r="L61" s="137"/>
      <c r="M61" s="137"/>
      <c r="N61" s="137"/>
      <c r="O61" s="137"/>
      <c r="P61" s="137">
        <f t="shared" si="19"/>
        <v>0</v>
      </c>
      <c r="R61" s="166"/>
      <c r="S61" s="166"/>
      <c r="T61" s="166"/>
    </row>
    <row r="62" spans="1:20" s="165" customFormat="1" ht="13.5">
      <c r="A62" s="237">
        <f t="shared" si="3"/>
        <v>48</v>
      </c>
      <c r="B62" s="238" t="s">
        <v>523</v>
      </c>
      <c r="C62" s="415" t="s">
        <v>565</v>
      </c>
      <c r="D62" s="237" t="s">
        <v>61</v>
      </c>
      <c r="E62" s="337">
        <v>4</v>
      </c>
      <c r="F62" s="137"/>
      <c r="G62" s="137"/>
      <c r="H62" s="137"/>
      <c r="I62" s="167"/>
      <c r="J62" s="137"/>
      <c r="K62" s="137">
        <f t="shared" ref="K62:K86" si="24">H62+I62+J62</f>
        <v>0</v>
      </c>
      <c r="L62" s="137"/>
      <c r="M62" s="137"/>
      <c r="N62" s="137"/>
      <c r="O62" s="137"/>
      <c r="P62" s="137">
        <f t="shared" ref="P62:P86" si="25">O62+N62+M62</f>
        <v>0</v>
      </c>
      <c r="R62" s="166"/>
      <c r="S62" s="166"/>
      <c r="T62" s="166"/>
    </row>
    <row r="63" spans="1:20" s="165" customFormat="1" ht="13.5">
      <c r="A63" s="237">
        <f t="shared" si="3"/>
        <v>49</v>
      </c>
      <c r="B63" s="238" t="s">
        <v>523</v>
      </c>
      <c r="C63" s="415" t="s">
        <v>566</v>
      </c>
      <c r="D63" s="237" t="s">
        <v>61</v>
      </c>
      <c r="E63" s="337">
        <v>4</v>
      </c>
      <c r="F63" s="137"/>
      <c r="G63" s="137"/>
      <c r="H63" s="137"/>
      <c r="I63" s="167"/>
      <c r="J63" s="137"/>
      <c r="K63" s="137">
        <f t="shared" si="24"/>
        <v>0</v>
      </c>
      <c r="L63" s="137"/>
      <c r="M63" s="137"/>
      <c r="N63" s="137"/>
      <c r="O63" s="137"/>
      <c r="P63" s="137">
        <f t="shared" si="25"/>
        <v>0</v>
      </c>
      <c r="R63" s="166"/>
      <c r="S63" s="166"/>
      <c r="T63" s="166"/>
    </row>
    <row r="64" spans="1:20" s="165" customFormat="1" ht="13.5">
      <c r="A64" s="237">
        <f t="shared" si="3"/>
        <v>50</v>
      </c>
      <c r="B64" s="238" t="s">
        <v>523</v>
      </c>
      <c r="C64" s="415" t="s">
        <v>567</v>
      </c>
      <c r="D64" s="237" t="s">
        <v>61</v>
      </c>
      <c r="E64" s="337">
        <v>4</v>
      </c>
      <c r="F64" s="137"/>
      <c r="G64" s="137"/>
      <c r="H64" s="137"/>
      <c r="I64" s="137"/>
      <c r="J64" s="137"/>
      <c r="K64" s="137">
        <f t="shared" si="24"/>
        <v>0</v>
      </c>
      <c r="L64" s="137"/>
      <c r="M64" s="137"/>
      <c r="N64" s="137"/>
      <c r="O64" s="137"/>
      <c r="P64" s="137">
        <f t="shared" si="25"/>
        <v>0</v>
      </c>
      <c r="R64" s="166"/>
      <c r="S64" s="166"/>
      <c r="T64" s="166"/>
    </row>
    <row r="65" spans="1:20" s="75" customFormat="1" ht="13.5">
      <c r="A65" s="237">
        <f t="shared" si="3"/>
        <v>51</v>
      </c>
      <c r="B65" s="238" t="s">
        <v>523</v>
      </c>
      <c r="C65" s="415" t="s">
        <v>568</v>
      </c>
      <c r="D65" s="237" t="s">
        <v>61</v>
      </c>
      <c r="E65" s="337">
        <v>2</v>
      </c>
      <c r="F65" s="137"/>
      <c r="G65" s="137"/>
      <c r="H65" s="137"/>
      <c r="I65" s="137"/>
      <c r="J65" s="137"/>
      <c r="K65" s="137">
        <f t="shared" si="24"/>
        <v>0</v>
      </c>
      <c r="L65" s="137"/>
      <c r="M65" s="137"/>
      <c r="N65" s="137"/>
      <c r="O65" s="137"/>
      <c r="P65" s="137">
        <f t="shared" si="25"/>
        <v>0</v>
      </c>
      <c r="R65" s="80"/>
      <c r="S65" s="80"/>
      <c r="T65" s="80"/>
    </row>
    <row r="66" spans="1:20" s="75" customFormat="1" ht="13.5">
      <c r="A66" s="237">
        <f t="shared" si="3"/>
        <v>52</v>
      </c>
      <c r="B66" s="238" t="s">
        <v>523</v>
      </c>
      <c r="C66" s="415" t="s">
        <v>569</v>
      </c>
      <c r="D66" s="237" t="s">
        <v>61</v>
      </c>
      <c r="E66" s="337">
        <v>4</v>
      </c>
      <c r="F66" s="137"/>
      <c r="G66" s="137"/>
      <c r="H66" s="137"/>
      <c r="I66" s="137"/>
      <c r="J66" s="137"/>
      <c r="K66" s="137">
        <f t="shared" si="24"/>
        <v>0</v>
      </c>
      <c r="L66" s="137"/>
      <c r="M66" s="137"/>
      <c r="N66" s="137"/>
      <c r="O66" s="137"/>
      <c r="P66" s="137">
        <f t="shared" si="25"/>
        <v>0</v>
      </c>
      <c r="R66" s="80"/>
      <c r="S66" s="80"/>
      <c r="T66" s="80"/>
    </row>
    <row r="67" spans="1:20" s="75" customFormat="1" ht="13.5">
      <c r="A67" s="237">
        <f t="shared" si="3"/>
        <v>53</v>
      </c>
      <c r="B67" s="238" t="s">
        <v>524</v>
      </c>
      <c r="C67" s="415"/>
      <c r="D67" s="237" t="s">
        <v>13</v>
      </c>
      <c r="E67" s="337">
        <v>1</v>
      </c>
      <c r="F67" s="137"/>
      <c r="G67" s="137"/>
      <c r="H67" s="137"/>
      <c r="I67" s="137"/>
      <c r="J67" s="137"/>
      <c r="K67" s="137">
        <f t="shared" si="24"/>
        <v>0</v>
      </c>
      <c r="L67" s="137"/>
      <c r="M67" s="137"/>
      <c r="N67" s="137"/>
      <c r="O67" s="137"/>
      <c r="P67" s="137">
        <f t="shared" si="25"/>
        <v>0</v>
      </c>
      <c r="R67" s="80"/>
      <c r="S67" s="80"/>
      <c r="T67" s="80"/>
    </row>
    <row r="68" spans="1:20" s="75" customFormat="1" ht="13.5">
      <c r="A68" s="237">
        <f t="shared" si="3"/>
        <v>54</v>
      </c>
      <c r="B68" s="238" t="s">
        <v>525</v>
      </c>
      <c r="C68" s="415" t="s">
        <v>552</v>
      </c>
      <c r="D68" s="237" t="s">
        <v>61</v>
      </c>
      <c r="E68" s="337">
        <v>2</v>
      </c>
      <c r="F68" s="137"/>
      <c r="G68" s="137"/>
      <c r="H68" s="137"/>
      <c r="I68" s="137"/>
      <c r="J68" s="137"/>
      <c r="K68" s="137">
        <f t="shared" si="24"/>
        <v>0</v>
      </c>
      <c r="L68" s="137"/>
      <c r="M68" s="137"/>
      <c r="N68" s="137"/>
      <c r="O68" s="137"/>
      <c r="P68" s="137">
        <f t="shared" si="25"/>
        <v>0</v>
      </c>
      <c r="R68" s="80"/>
      <c r="S68" s="80"/>
      <c r="T68" s="80"/>
    </row>
    <row r="69" spans="1:20" s="75" customFormat="1" ht="13.5">
      <c r="A69" s="237">
        <f t="shared" si="3"/>
        <v>55</v>
      </c>
      <c r="B69" s="238" t="s">
        <v>525</v>
      </c>
      <c r="C69" s="415" t="s">
        <v>550</v>
      </c>
      <c r="D69" s="237" t="s">
        <v>61</v>
      </c>
      <c r="E69" s="337">
        <v>36</v>
      </c>
      <c r="F69" s="137"/>
      <c r="G69" s="137"/>
      <c r="H69" s="137"/>
      <c r="I69" s="137"/>
      <c r="J69" s="137"/>
      <c r="K69" s="137">
        <f t="shared" si="24"/>
        <v>0</v>
      </c>
      <c r="L69" s="137"/>
      <c r="M69" s="137"/>
      <c r="N69" s="137"/>
      <c r="O69" s="137"/>
      <c r="P69" s="137">
        <f t="shared" si="25"/>
        <v>0</v>
      </c>
      <c r="R69" s="80"/>
      <c r="S69" s="80"/>
      <c r="T69" s="80"/>
    </row>
    <row r="70" spans="1:20" s="165" customFormat="1" ht="13.5">
      <c r="A70" s="237">
        <f t="shared" si="3"/>
        <v>56</v>
      </c>
      <c r="B70" s="238" t="s">
        <v>525</v>
      </c>
      <c r="C70" s="415" t="s">
        <v>553</v>
      </c>
      <c r="D70" s="237" t="s">
        <v>61</v>
      </c>
      <c r="E70" s="337">
        <v>36</v>
      </c>
      <c r="F70" s="137"/>
      <c r="G70" s="137"/>
      <c r="H70" s="137"/>
      <c r="I70" s="137"/>
      <c r="J70" s="137"/>
      <c r="K70" s="137">
        <f t="shared" si="24"/>
        <v>0</v>
      </c>
      <c r="L70" s="137"/>
      <c r="M70" s="137"/>
      <c r="N70" s="137"/>
      <c r="O70" s="137"/>
      <c r="P70" s="137">
        <f t="shared" si="25"/>
        <v>0</v>
      </c>
      <c r="R70" s="166"/>
      <c r="S70" s="166"/>
      <c r="T70" s="166"/>
    </row>
    <row r="71" spans="1:20" s="165" customFormat="1" ht="13.5">
      <c r="A71" s="237">
        <f t="shared" si="3"/>
        <v>57</v>
      </c>
      <c r="B71" s="238" t="s">
        <v>525</v>
      </c>
      <c r="C71" s="415" t="s">
        <v>554</v>
      </c>
      <c r="D71" s="237" t="s">
        <v>61</v>
      </c>
      <c r="E71" s="337">
        <v>35</v>
      </c>
      <c r="F71" s="137"/>
      <c r="G71" s="137"/>
      <c r="H71" s="137"/>
      <c r="I71" s="137"/>
      <c r="J71" s="137"/>
      <c r="K71" s="137">
        <f t="shared" si="24"/>
        <v>0</v>
      </c>
      <c r="L71" s="137"/>
      <c r="M71" s="137"/>
      <c r="N71" s="137"/>
      <c r="O71" s="137"/>
      <c r="P71" s="137">
        <f t="shared" si="25"/>
        <v>0</v>
      </c>
      <c r="R71" s="166"/>
      <c r="S71" s="166"/>
      <c r="T71" s="166"/>
    </row>
    <row r="72" spans="1:20" s="165" customFormat="1" ht="13.5">
      <c r="A72" s="237">
        <f t="shared" si="3"/>
        <v>58</v>
      </c>
      <c r="B72" s="238" t="s">
        <v>525</v>
      </c>
      <c r="C72" s="415" t="s">
        <v>551</v>
      </c>
      <c r="D72" s="237" t="s">
        <v>61</v>
      </c>
      <c r="E72" s="337">
        <v>85</v>
      </c>
      <c r="F72" s="137"/>
      <c r="G72" s="137"/>
      <c r="H72" s="137"/>
      <c r="I72" s="137"/>
      <c r="J72" s="137"/>
      <c r="K72" s="137">
        <f t="shared" si="24"/>
        <v>0</v>
      </c>
      <c r="L72" s="137"/>
      <c r="M72" s="137"/>
      <c r="N72" s="137"/>
      <c r="O72" s="137"/>
      <c r="P72" s="137">
        <f t="shared" si="25"/>
        <v>0</v>
      </c>
      <c r="R72" s="166"/>
      <c r="S72" s="166"/>
      <c r="T72" s="166"/>
    </row>
    <row r="73" spans="1:20" s="165" customFormat="1" ht="13.5">
      <c r="A73" s="237">
        <f t="shared" si="3"/>
        <v>59</v>
      </c>
      <c r="B73" s="238" t="s">
        <v>525</v>
      </c>
      <c r="C73" s="415" t="s">
        <v>548</v>
      </c>
      <c r="D73" s="237" t="s">
        <v>61</v>
      </c>
      <c r="E73" s="337">
        <v>20</v>
      </c>
      <c r="F73" s="137"/>
      <c r="G73" s="137"/>
      <c r="H73" s="137"/>
      <c r="I73" s="167"/>
      <c r="J73" s="137"/>
      <c r="K73" s="137">
        <f t="shared" ref="K73:K83" si="26">H73+I73+J73</f>
        <v>0</v>
      </c>
      <c r="L73" s="137"/>
      <c r="M73" s="137"/>
      <c r="N73" s="137"/>
      <c r="O73" s="137"/>
      <c r="P73" s="137">
        <f t="shared" ref="P73:P83" si="27">O73+N73+M73</f>
        <v>0</v>
      </c>
      <c r="R73" s="166"/>
      <c r="S73" s="166"/>
      <c r="T73" s="166"/>
    </row>
    <row r="74" spans="1:20" s="165" customFormat="1" ht="13.5">
      <c r="A74" s="237">
        <f t="shared" si="3"/>
        <v>60</v>
      </c>
      <c r="B74" s="238" t="s">
        <v>526</v>
      </c>
      <c r="C74" s="415"/>
      <c r="D74" s="237" t="s">
        <v>28</v>
      </c>
      <c r="E74" s="337">
        <v>35</v>
      </c>
      <c r="F74" s="137"/>
      <c r="G74" s="137"/>
      <c r="H74" s="137"/>
      <c r="I74" s="167"/>
      <c r="J74" s="137"/>
      <c r="K74" s="137">
        <f t="shared" si="26"/>
        <v>0</v>
      </c>
      <c r="L74" s="137"/>
      <c r="M74" s="137"/>
      <c r="N74" s="137"/>
      <c r="O74" s="137"/>
      <c r="P74" s="137">
        <f t="shared" si="27"/>
        <v>0</v>
      </c>
      <c r="R74" s="166"/>
      <c r="S74" s="166"/>
      <c r="T74" s="166"/>
    </row>
    <row r="75" spans="1:20" s="165" customFormat="1" ht="13.5">
      <c r="A75" s="237">
        <f t="shared" si="3"/>
        <v>61</v>
      </c>
      <c r="B75" s="238" t="s">
        <v>527</v>
      </c>
      <c r="C75" s="415"/>
      <c r="D75" s="237" t="s">
        <v>13</v>
      </c>
      <c r="E75" s="337">
        <v>1</v>
      </c>
      <c r="F75" s="137"/>
      <c r="G75" s="137"/>
      <c r="H75" s="137"/>
      <c r="I75" s="137"/>
      <c r="J75" s="137"/>
      <c r="K75" s="137">
        <f t="shared" si="26"/>
        <v>0</v>
      </c>
      <c r="L75" s="137"/>
      <c r="M75" s="137"/>
      <c r="N75" s="137"/>
      <c r="O75" s="137"/>
      <c r="P75" s="137">
        <f t="shared" si="27"/>
        <v>0</v>
      </c>
      <c r="R75" s="166"/>
      <c r="S75" s="166"/>
      <c r="T75" s="166"/>
    </row>
    <row r="76" spans="1:20" s="75" customFormat="1" ht="13.5">
      <c r="A76" s="237">
        <f t="shared" si="3"/>
        <v>62</v>
      </c>
      <c r="B76" s="238" t="s">
        <v>41</v>
      </c>
      <c r="C76" s="415"/>
      <c r="D76" s="237" t="s">
        <v>13</v>
      </c>
      <c r="E76" s="337">
        <v>1</v>
      </c>
      <c r="F76" s="137"/>
      <c r="G76" s="137"/>
      <c r="H76" s="137"/>
      <c r="I76" s="137"/>
      <c r="J76" s="137"/>
      <c r="K76" s="137">
        <f t="shared" si="26"/>
        <v>0</v>
      </c>
      <c r="L76" s="137"/>
      <c r="M76" s="137"/>
      <c r="N76" s="137"/>
      <c r="O76" s="137"/>
      <c r="P76" s="137">
        <f t="shared" si="27"/>
        <v>0</v>
      </c>
      <c r="R76" s="80"/>
      <c r="S76" s="80"/>
      <c r="T76" s="80"/>
    </row>
    <row r="77" spans="1:20" s="75" customFormat="1" ht="25.5">
      <c r="A77" s="237">
        <f t="shared" si="3"/>
        <v>63</v>
      </c>
      <c r="B77" s="238" t="s">
        <v>528</v>
      </c>
      <c r="C77" s="415"/>
      <c r="D77" s="237" t="s">
        <v>535</v>
      </c>
      <c r="E77" s="337">
        <v>65</v>
      </c>
      <c r="F77" s="137"/>
      <c r="G77" s="137"/>
      <c r="H77" s="137"/>
      <c r="I77" s="137"/>
      <c r="J77" s="137"/>
      <c r="K77" s="137">
        <f t="shared" si="26"/>
        <v>0</v>
      </c>
      <c r="L77" s="137"/>
      <c r="M77" s="137"/>
      <c r="N77" s="137"/>
      <c r="O77" s="137"/>
      <c r="P77" s="137">
        <f t="shared" si="27"/>
        <v>0</v>
      </c>
      <c r="R77" s="80"/>
      <c r="S77" s="80"/>
      <c r="T77" s="80"/>
    </row>
    <row r="78" spans="1:20" s="75" customFormat="1" ht="25.5">
      <c r="A78" s="237">
        <f t="shared" si="3"/>
        <v>64</v>
      </c>
      <c r="B78" s="238" t="s">
        <v>529</v>
      </c>
      <c r="C78" s="415" t="s">
        <v>552</v>
      </c>
      <c r="D78" s="237" t="s">
        <v>29</v>
      </c>
      <c r="E78" s="337">
        <v>8</v>
      </c>
      <c r="F78" s="137"/>
      <c r="G78" s="137"/>
      <c r="H78" s="137"/>
      <c r="I78" s="137"/>
      <c r="J78" s="137"/>
      <c r="K78" s="137">
        <f t="shared" si="26"/>
        <v>0</v>
      </c>
      <c r="L78" s="137"/>
      <c r="M78" s="137"/>
      <c r="N78" s="137"/>
      <c r="O78" s="137"/>
      <c r="P78" s="137">
        <f t="shared" si="27"/>
        <v>0</v>
      </c>
      <c r="R78" s="80"/>
      <c r="S78" s="80"/>
      <c r="T78" s="80"/>
    </row>
    <row r="79" spans="1:20" s="75" customFormat="1" ht="25.5">
      <c r="A79" s="237">
        <f t="shared" si="3"/>
        <v>65</v>
      </c>
      <c r="B79" s="238" t="s">
        <v>529</v>
      </c>
      <c r="C79" s="415" t="s">
        <v>550</v>
      </c>
      <c r="D79" s="237" t="s">
        <v>29</v>
      </c>
      <c r="E79" s="337">
        <v>108</v>
      </c>
      <c r="F79" s="137"/>
      <c r="G79" s="137"/>
      <c r="H79" s="137"/>
      <c r="I79" s="137"/>
      <c r="J79" s="137"/>
      <c r="K79" s="137">
        <f t="shared" si="26"/>
        <v>0</v>
      </c>
      <c r="L79" s="137"/>
      <c r="M79" s="137"/>
      <c r="N79" s="137"/>
      <c r="O79" s="137"/>
      <c r="P79" s="137">
        <f t="shared" si="27"/>
        <v>0</v>
      </c>
      <c r="R79" s="80"/>
      <c r="S79" s="80"/>
      <c r="T79" s="80"/>
    </row>
    <row r="80" spans="1:20" s="75" customFormat="1" ht="25.5">
      <c r="A80" s="237">
        <f t="shared" si="3"/>
        <v>66</v>
      </c>
      <c r="B80" s="238" t="s">
        <v>529</v>
      </c>
      <c r="C80" s="415" t="s">
        <v>553</v>
      </c>
      <c r="D80" s="237" t="s">
        <v>29</v>
      </c>
      <c r="E80" s="337">
        <v>106</v>
      </c>
      <c r="F80" s="137"/>
      <c r="G80" s="137"/>
      <c r="H80" s="137"/>
      <c r="I80" s="137"/>
      <c r="J80" s="137"/>
      <c r="K80" s="137">
        <f t="shared" si="26"/>
        <v>0</v>
      </c>
      <c r="L80" s="137"/>
      <c r="M80" s="137"/>
      <c r="N80" s="137"/>
      <c r="O80" s="137"/>
      <c r="P80" s="137">
        <f t="shared" si="27"/>
        <v>0</v>
      </c>
      <c r="R80" s="80"/>
      <c r="S80" s="80"/>
      <c r="T80" s="80"/>
    </row>
    <row r="81" spans="1:20" s="165" customFormat="1" ht="25.5">
      <c r="A81" s="237">
        <f t="shared" ref="A81:A88" si="28">A80+1</f>
        <v>67</v>
      </c>
      <c r="B81" s="238" t="s">
        <v>529</v>
      </c>
      <c r="C81" s="415" t="s">
        <v>554</v>
      </c>
      <c r="D81" s="237" t="s">
        <v>29</v>
      </c>
      <c r="E81" s="337">
        <v>67</v>
      </c>
      <c r="F81" s="137"/>
      <c r="G81" s="137"/>
      <c r="H81" s="137"/>
      <c r="I81" s="137"/>
      <c r="J81" s="137"/>
      <c r="K81" s="137">
        <f t="shared" si="26"/>
        <v>0</v>
      </c>
      <c r="L81" s="137"/>
      <c r="M81" s="137"/>
      <c r="N81" s="137"/>
      <c r="O81" s="137"/>
      <c r="P81" s="137">
        <f t="shared" si="27"/>
        <v>0</v>
      </c>
      <c r="R81" s="166"/>
      <c r="S81" s="166"/>
      <c r="T81" s="166"/>
    </row>
    <row r="82" spans="1:20" s="165" customFormat="1" ht="25.5">
      <c r="A82" s="237">
        <f t="shared" si="28"/>
        <v>68</v>
      </c>
      <c r="B82" s="238" t="s">
        <v>529</v>
      </c>
      <c r="C82" s="415" t="s">
        <v>551</v>
      </c>
      <c r="D82" s="237" t="s">
        <v>29</v>
      </c>
      <c r="E82" s="337">
        <v>185</v>
      </c>
      <c r="F82" s="137"/>
      <c r="G82" s="137"/>
      <c r="H82" s="137"/>
      <c r="I82" s="137"/>
      <c r="J82" s="137"/>
      <c r="K82" s="137">
        <f t="shared" si="26"/>
        <v>0</v>
      </c>
      <c r="L82" s="137"/>
      <c r="M82" s="137"/>
      <c r="N82" s="137"/>
      <c r="O82" s="137"/>
      <c r="P82" s="137">
        <f t="shared" si="27"/>
        <v>0</v>
      </c>
      <c r="R82" s="166"/>
      <c r="S82" s="166"/>
      <c r="T82" s="166"/>
    </row>
    <row r="83" spans="1:20" s="165" customFormat="1" ht="25.5">
      <c r="A83" s="237">
        <f t="shared" si="28"/>
        <v>69</v>
      </c>
      <c r="B83" s="238" t="s">
        <v>529</v>
      </c>
      <c r="C83" s="415" t="s">
        <v>548</v>
      </c>
      <c r="D83" s="237" t="s">
        <v>29</v>
      </c>
      <c r="E83" s="337">
        <v>42</v>
      </c>
      <c r="F83" s="137"/>
      <c r="G83" s="137"/>
      <c r="H83" s="137"/>
      <c r="I83" s="137"/>
      <c r="J83" s="137"/>
      <c r="K83" s="137">
        <f t="shared" si="26"/>
        <v>0</v>
      </c>
      <c r="L83" s="137"/>
      <c r="M83" s="137"/>
      <c r="N83" s="137"/>
      <c r="O83" s="137"/>
      <c r="P83" s="137">
        <f t="shared" si="27"/>
        <v>0</v>
      </c>
      <c r="R83" s="166"/>
      <c r="S83" s="166"/>
      <c r="T83" s="166"/>
    </row>
    <row r="84" spans="1:20" s="165" customFormat="1" ht="13.5">
      <c r="A84" s="237">
        <f t="shared" si="28"/>
        <v>70</v>
      </c>
      <c r="B84" s="238" t="s">
        <v>530</v>
      </c>
      <c r="C84" s="415"/>
      <c r="D84" s="237" t="s">
        <v>13</v>
      </c>
      <c r="E84" s="337">
        <v>147</v>
      </c>
      <c r="F84" s="137"/>
      <c r="G84" s="137"/>
      <c r="H84" s="137"/>
      <c r="I84" s="137"/>
      <c r="J84" s="137"/>
      <c r="K84" s="137">
        <f t="shared" ref="K84" si="29">H84+I84+J84</f>
        <v>0</v>
      </c>
      <c r="L84" s="137"/>
      <c r="M84" s="137"/>
      <c r="N84" s="137"/>
      <c r="O84" s="137"/>
      <c r="P84" s="137">
        <f t="shared" ref="P84" si="30">O84+N84+M84</f>
        <v>0</v>
      </c>
      <c r="R84" s="166"/>
      <c r="S84" s="166"/>
      <c r="T84" s="166"/>
    </row>
    <row r="85" spans="1:20" s="165" customFormat="1" ht="13.5">
      <c r="A85" s="237">
        <f t="shared" si="28"/>
        <v>71</v>
      </c>
      <c r="B85" s="238" t="s">
        <v>531</v>
      </c>
      <c r="C85" s="415"/>
      <c r="D85" s="237" t="s">
        <v>13</v>
      </c>
      <c r="E85" s="337">
        <v>63</v>
      </c>
      <c r="F85" s="137"/>
      <c r="G85" s="137"/>
      <c r="H85" s="137"/>
      <c r="I85" s="137"/>
      <c r="J85" s="137"/>
      <c r="K85" s="137">
        <f t="shared" si="24"/>
        <v>0</v>
      </c>
      <c r="L85" s="137"/>
      <c r="M85" s="137"/>
      <c r="N85" s="137"/>
      <c r="O85" s="137"/>
      <c r="P85" s="137">
        <f t="shared" si="25"/>
        <v>0</v>
      </c>
      <c r="R85" s="166"/>
      <c r="S85" s="166"/>
      <c r="T85" s="166"/>
    </row>
    <row r="86" spans="1:20" s="165" customFormat="1" ht="25.5">
      <c r="A86" s="237">
        <f t="shared" si="28"/>
        <v>72</v>
      </c>
      <c r="B86" s="238" t="s">
        <v>532</v>
      </c>
      <c r="C86" s="415"/>
      <c r="D86" s="237" t="s">
        <v>13</v>
      </c>
      <c r="E86" s="337">
        <v>1</v>
      </c>
      <c r="F86" s="137"/>
      <c r="G86" s="137"/>
      <c r="H86" s="137"/>
      <c r="I86" s="137"/>
      <c r="J86" s="137"/>
      <c r="K86" s="137">
        <f t="shared" si="24"/>
        <v>0</v>
      </c>
      <c r="L86" s="137"/>
      <c r="M86" s="137"/>
      <c r="N86" s="137"/>
      <c r="O86" s="137"/>
      <c r="P86" s="137">
        <f t="shared" si="25"/>
        <v>0</v>
      </c>
      <c r="R86" s="166"/>
      <c r="S86" s="166"/>
      <c r="T86" s="166"/>
    </row>
    <row r="87" spans="1:20" s="75" customFormat="1" ht="25.5">
      <c r="A87" s="237">
        <f t="shared" si="28"/>
        <v>73</v>
      </c>
      <c r="B87" s="238" t="s">
        <v>533</v>
      </c>
      <c r="C87" s="415"/>
      <c r="D87" s="237" t="s">
        <v>13</v>
      </c>
      <c r="E87" s="337">
        <v>63</v>
      </c>
      <c r="F87" s="135"/>
      <c r="G87" s="136"/>
      <c r="H87" s="137"/>
      <c r="I87" s="137"/>
      <c r="J87" s="137"/>
      <c r="K87" s="137">
        <f>H87+I87+J87</f>
        <v>0</v>
      </c>
      <c r="L87" s="136"/>
      <c r="M87" s="137"/>
      <c r="N87" s="137"/>
      <c r="O87" s="137"/>
      <c r="P87" s="137">
        <f>O87+N87+M87</f>
        <v>0</v>
      </c>
      <c r="R87" s="80"/>
      <c r="S87" s="80"/>
      <c r="T87" s="80"/>
    </row>
    <row r="88" spans="1:20" s="75" customFormat="1" ht="14.25" thickBot="1">
      <c r="A88" s="237">
        <f t="shared" si="28"/>
        <v>74</v>
      </c>
      <c r="B88" s="238" t="s">
        <v>534</v>
      </c>
      <c r="C88" s="415"/>
      <c r="D88" s="237" t="s">
        <v>13</v>
      </c>
      <c r="E88" s="337">
        <v>1</v>
      </c>
      <c r="F88" s="135"/>
      <c r="G88" s="136"/>
      <c r="H88" s="137"/>
      <c r="I88" s="137"/>
      <c r="J88" s="137"/>
      <c r="K88" s="137">
        <f>H88+I88+J88</f>
        <v>0</v>
      </c>
      <c r="L88" s="136"/>
      <c r="M88" s="137"/>
      <c r="N88" s="137"/>
      <c r="O88" s="137"/>
      <c r="P88" s="137">
        <f>O88+N88+M88</f>
        <v>0</v>
      </c>
      <c r="R88" s="80"/>
      <c r="S88" s="80"/>
      <c r="T88" s="80"/>
    </row>
    <row r="89" spans="1:20" s="51" customFormat="1" ht="13.5" thickBot="1">
      <c r="A89" s="329"/>
      <c r="B89" s="330" t="s">
        <v>23</v>
      </c>
      <c r="C89" s="330"/>
      <c r="D89" s="331"/>
      <c r="E89" s="332"/>
      <c r="F89" s="50"/>
      <c r="G89" s="50"/>
      <c r="H89" s="50"/>
      <c r="I89" s="50"/>
      <c r="J89" s="50"/>
      <c r="K89" s="50"/>
      <c r="L89" s="138">
        <f>SUM(L16:L88)</f>
        <v>0</v>
      </c>
      <c r="M89" s="138">
        <f>SUM(M16:M88)</f>
        <v>0</v>
      </c>
      <c r="N89" s="138">
        <f>SUM(N16:N88)</f>
        <v>0</v>
      </c>
      <c r="O89" s="138">
        <f>SUM(O16:O88)</f>
        <v>0</v>
      </c>
      <c r="P89" s="138">
        <f>SUM(P16:P88)</f>
        <v>0</v>
      </c>
      <c r="R89" s="81"/>
      <c r="S89" s="81"/>
      <c r="T89" s="81"/>
    </row>
    <row r="90" spans="1:20">
      <c r="H90" s="85"/>
      <c r="I90" s="85"/>
      <c r="J90" s="53"/>
      <c r="K90" s="53" t="s">
        <v>613</v>
      </c>
      <c r="L90" s="54"/>
      <c r="M90" s="133"/>
      <c r="N90" s="133">
        <f>ROUND(N89*L90,2)</f>
        <v>0</v>
      </c>
      <c r="O90" s="133"/>
      <c r="P90" s="139">
        <f>N90</f>
        <v>0</v>
      </c>
    </row>
    <row r="91" spans="1:20">
      <c r="A91" s="55"/>
      <c r="B91" s="55"/>
      <c r="C91" s="55"/>
      <c r="J91" s="56"/>
      <c r="K91" s="56"/>
      <c r="L91" s="56" t="s">
        <v>42</v>
      </c>
      <c r="M91" s="140">
        <f>M90+M89</f>
        <v>0</v>
      </c>
      <c r="N91" s="140">
        <f>N90+N89</f>
        <v>0</v>
      </c>
      <c r="O91" s="140">
        <f>O90+O89</f>
        <v>0</v>
      </c>
      <c r="P91" s="141">
        <f>P90+P89</f>
        <v>0</v>
      </c>
    </row>
    <row r="92" spans="1:20">
      <c r="N92" s="42"/>
      <c r="O92" s="42"/>
      <c r="P92" s="67"/>
    </row>
    <row r="93" spans="1:20" s="21" customFormat="1">
      <c r="A93" s="57"/>
      <c r="B93" s="57"/>
      <c r="C93" s="57"/>
      <c r="D93" s="57"/>
      <c r="E93" s="58"/>
      <c r="F93" s="59"/>
      <c r="G93" s="59"/>
      <c r="H93" s="59"/>
    </row>
    <row r="94" spans="1:20" s="21" customFormat="1">
      <c r="A94" s="60"/>
      <c r="B94" s="61"/>
      <c r="C94" s="61"/>
      <c r="P94" s="68"/>
    </row>
    <row r="95" spans="1:20" s="21" customFormat="1">
      <c r="B95" s="62"/>
      <c r="C95" s="414"/>
      <c r="D95" s="47"/>
      <c r="E95" s="63"/>
      <c r="J95" s="21" t="s">
        <v>24</v>
      </c>
      <c r="K95" s="64"/>
      <c r="L95" s="64"/>
      <c r="M95" s="64"/>
      <c r="N95" s="47"/>
    </row>
    <row r="96" spans="1:20" s="21" customFormat="1">
      <c r="B96" s="59" t="s">
        <v>25</v>
      </c>
      <c r="C96" s="59"/>
      <c r="D96" s="65"/>
      <c r="L96" s="61" t="s">
        <v>25</v>
      </c>
      <c r="N96" s="47"/>
    </row>
  </sheetData>
  <mergeCells count="10">
    <mergeCell ref="L11:P12"/>
    <mergeCell ref="A1:P1"/>
    <mergeCell ref="A2:P2"/>
    <mergeCell ref="N8:O8"/>
    <mergeCell ref="A11:A13"/>
    <mergeCell ref="B11:B13"/>
    <mergeCell ref="D11:D13"/>
    <mergeCell ref="E11:E13"/>
    <mergeCell ref="F11:K12"/>
    <mergeCell ref="C11:C13"/>
  </mergeCells>
  <pageMargins left="0.51181102362204722" right="0.31496062992125984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zoomScale="110" workbookViewId="0">
      <selection activeCell="A3" sqref="A3:H3"/>
    </sheetView>
  </sheetViews>
  <sheetFormatPr defaultRowHeight="11.25"/>
  <cols>
    <col min="1" max="1" width="4" style="3" customWidth="1"/>
    <col min="2" max="2" width="8.140625" style="3" customWidth="1"/>
    <col min="3" max="3" width="35.140625" style="3" customWidth="1"/>
    <col min="4" max="4" width="12.42578125" style="3" customWidth="1"/>
    <col min="5" max="5" width="10.28515625" style="3" customWidth="1"/>
    <col min="6" max="6" width="11.140625" style="3" customWidth="1"/>
    <col min="7" max="7" width="10.85546875" style="3" customWidth="1"/>
    <col min="8" max="256" width="11.42578125" style="3" customWidth="1"/>
    <col min="257" max="16384" width="9.140625" style="3"/>
  </cols>
  <sheetData>
    <row r="1" spans="1:8" ht="12.75">
      <c r="E1" s="42" t="s">
        <v>612</v>
      </c>
    </row>
    <row r="3" spans="1:8" ht="15.75">
      <c r="A3" s="443" t="s">
        <v>114</v>
      </c>
      <c r="B3" s="443"/>
      <c r="C3" s="443"/>
      <c r="D3" s="443"/>
      <c r="E3" s="443"/>
      <c r="F3" s="443"/>
      <c r="G3" s="443"/>
      <c r="H3" s="443"/>
    </row>
    <row r="4" spans="1:8">
      <c r="A4" s="444"/>
      <c r="B4" s="444"/>
      <c r="C4" s="444"/>
      <c r="D4" s="444"/>
      <c r="E4" s="444"/>
      <c r="F4" s="444"/>
      <c r="G4" s="444"/>
      <c r="H4" s="444"/>
    </row>
    <row r="5" spans="1:8">
      <c r="A5" s="445"/>
      <c r="B5" s="445"/>
      <c r="C5" s="445"/>
      <c r="D5" s="445"/>
      <c r="E5" s="445"/>
      <c r="F5" s="445"/>
    </row>
    <row r="6" spans="1:8" ht="11.25" customHeight="1">
      <c r="A6" s="1" t="s">
        <v>70</v>
      </c>
      <c r="B6" s="2"/>
      <c r="C6" s="2"/>
      <c r="D6" s="2"/>
      <c r="E6" s="2"/>
      <c r="F6" s="2"/>
      <c r="G6" s="2"/>
      <c r="H6" s="2"/>
    </row>
    <row r="7" spans="1:8" ht="11.25" customHeight="1">
      <c r="A7" s="1" t="s">
        <v>66</v>
      </c>
      <c r="B7" s="2"/>
      <c r="C7" s="2"/>
      <c r="D7" s="2"/>
      <c r="E7" s="2"/>
      <c r="F7" s="2"/>
      <c r="G7" s="2"/>
      <c r="H7" s="2"/>
    </row>
    <row r="8" spans="1:8">
      <c r="A8" s="3" t="s">
        <v>106</v>
      </c>
    </row>
    <row r="10" spans="1:8">
      <c r="C10" s="6"/>
      <c r="E10" s="7" t="s">
        <v>2</v>
      </c>
      <c r="F10" s="8">
        <f>D31</f>
        <v>0</v>
      </c>
    </row>
    <row r="11" spans="1:8">
      <c r="B11" s="4"/>
      <c r="C11" s="9"/>
      <c r="E11" s="5" t="s">
        <v>27</v>
      </c>
      <c r="F11" s="8">
        <f>H26</f>
        <v>0</v>
      </c>
    </row>
    <row r="12" spans="1:8">
      <c r="E12" s="20" t="s">
        <v>72</v>
      </c>
    </row>
    <row r="13" spans="1:8" ht="12" thickBot="1">
      <c r="A13" s="3" t="s">
        <v>1</v>
      </c>
    </row>
    <row r="14" spans="1:8">
      <c r="A14" s="446" t="s">
        <v>3</v>
      </c>
      <c r="B14" s="440" t="s">
        <v>4</v>
      </c>
      <c r="C14" s="440" t="s">
        <v>5</v>
      </c>
      <c r="D14" s="440" t="s">
        <v>49</v>
      </c>
      <c r="E14" s="440" t="s">
        <v>6</v>
      </c>
      <c r="F14" s="440"/>
      <c r="G14" s="440"/>
      <c r="H14" s="441" t="s">
        <v>7</v>
      </c>
    </row>
    <row r="15" spans="1:8" ht="22.5">
      <c r="A15" s="447"/>
      <c r="B15" s="448"/>
      <c r="C15" s="448"/>
      <c r="D15" s="448"/>
      <c r="E15" s="121" t="s">
        <v>50</v>
      </c>
      <c r="F15" s="121" t="s">
        <v>51</v>
      </c>
      <c r="G15" s="121" t="s">
        <v>52</v>
      </c>
      <c r="H15" s="442"/>
    </row>
    <row r="16" spans="1:8">
      <c r="A16" s="105"/>
      <c r="B16" s="10"/>
      <c r="C16" s="79" t="s">
        <v>53</v>
      </c>
      <c r="D16" s="15"/>
      <c r="E16" s="15"/>
      <c r="F16" s="15"/>
      <c r="G16" s="15"/>
      <c r="H16" s="106"/>
    </row>
    <row r="17" spans="1:8">
      <c r="A17" s="113">
        <v>1</v>
      </c>
      <c r="B17" s="11" t="s">
        <v>14</v>
      </c>
      <c r="C17" s="12" t="s">
        <v>107</v>
      </c>
      <c r="D17" s="13">
        <f>'Fasāde 1-1'!O165</f>
        <v>0</v>
      </c>
      <c r="E17" s="143">
        <f>'Fasāde 1-1'!L165</f>
        <v>0</v>
      </c>
      <c r="F17" s="143">
        <f>'Fasāde 1-1'!M165</f>
        <v>0</v>
      </c>
      <c r="G17" s="143">
        <f>'Fasāde 1-1'!N165</f>
        <v>0</v>
      </c>
      <c r="H17" s="144">
        <f>'Fasāde 1-1'!K163</f>
        <v>0</v>
      </c>
    </row>
    <row r="18" spans="1:8">
      <c r="A18" s="114">
        <v>2</v>
      </c>
      <c r="B18" s="11" t="s">
        <v>45</v>
      </c>
      <c r="C18" s="76" t="s">
        <v>108</v>
      </c>
      <c r="D18" s="230">
        <f>'Lodžijas 1-2'!O45</f>
        <v>0</v>
      </c>
      <c r="E18" s="145">
        <f>SUM('Lodžijas 1-2'!L45)</f>
        <v>0</v>
      </c>
      <c r="F18" s="145">
        <f>SUM('Lodžijas 1-2'!M45)</f>
        <v>0</v>
      </c>
      <c r="G18" s="145">
        <f>SUM('Lodžijas 1-2'!N45)</f>
        <v>0</v>
      </c>
      <c r="H18" s="146">
        <f>SUM('Lodžijas 1-2'!K43)</f>
        <v>0</v>
      </c>
    </row>
    <row r="19" spans="1:8">
      <c r="A19" s="114">
        <v>3</v>
      </c>
      <c r="B19" s="231" t="s">
        <v>46</v>
      </c>
      <c r="C19" s="123" t="s">
        <v>110</v>
      </c>
      <c r="D19" s="232">
        <f>SUM('Jumts 1-3'!O86)</f>
        <v>0</v>
      </c>
      <c r="E19" s="145">
        <f>SUM('Jumts 1-3'!L86)</f>
        <v>0</v>
      </c>
      <c r="F19" s="145">
        <f>SUM('Jumts 1-3'!M86)</f>
        <v>0</v>
      </c>
      <c r="G19" s="145">
        <f>SUM('Jumts 1-3'!N86)</f>
        <v>0</v>
      </c>
      <c r="H19" s="146">
        <f>SUM('Jumts 1-3'!K84)</f>
        <v>0</v>
      </c>
    </row>
    <row r="20" spans="1:8">
      <c r="A20" s="114">
        <f t="shared" ref="A20:A21" si="0">A19+1</f>
        <v>4</v>
      </c>
      <c r="B20" s="11" t="s">
        <v>47</v>
      </c>
      <c r="C20" s="3" t="s">
        <v>109</v>
      </c>
      <c r="D20" s="77">
        <f>'Cokols 1-4'!O84</f>
        <v>0</v>
      </c>
      <c r="E20" s="145">
        <f>'Cokols 1-4'!L84</f>
        <v>0</v>
      </c>
      <c r="F20" s="145">
        <f>'Cokols 1-4'!M84</f>
        <v>0</v>
      </c>
      <c r="G20" s="145">
        <f>'Cokols 1-4'!N84</f>
        <v>0</v>
      </c>
      <c r="H20" s="146">
        <f>'Cokols 1-4'!O84</f>
        <v>0</v>
      </c>
    </row>
    <row r="21" spans="1:8">
      <c r="A21" s="114">
        <f t="shared" si="0"/>
        <v>5</v>
      </c>
      <c r="B21" s="11" t="s">
        <v>48</v>
      </c>
      <c r="C21" s="76" t="s">
        <v>608</v>
      </c>
      <c r="D21" s="77">
        <f>'Pagrabs 1-5'!O39</f>
        <v>0</v>
      </c>
      <c r="E21" s="145">
        <f>'Pagrabs 1-5'!L39</f>
        <v>0</v>
      </c>
      <c r="F21" s="145">
        <f>'Pagrabs 1-5'!M39</f>
        <v>0</v>
      </c>
      <c r="G21" s="145">
        <f>'Pagrabs 1-5'!N39</f>
        <v>0</v>
      </c>
      <c r="H21" s="146">
        <f>'Pagrabs 1-5'!K37</f>
        <v>0</v>
      </c>
    </row>
    <row r="22" spans="1:8">
      <c r="A22" s="114">
        <v>6</v>
      </c>
      <c r="B22" s="78" t="s">
        <v>64</v>
      </c>
      <c r="C22" s="76" t="s">
        <v>112</v>
      </c>
      <c r="D22" s="77">
        <f>SUM('Logi durvis 1-6'!O73)</f>
        <v>0</v>
      </c>
      <c r="E22" s="145">
        <f>SUM('Logi durvis 1-6'!L73)</f>
        <v>0</v>
      </c>
      <c r="F22" s="145">
        <f>SUM('Logi durvis 1-6'!M73)</f>
        <v>0</v>
      </c>
      <c r="G22" s="145">
        <f>SUM('Logi durvis 1-6'!N73)</f>
        <v>0</v>
      </c>
      <c r="H22" s="146">
        <f>SUM('Logi durvis 1-6'!K71)</f>
        <v>0</v>
      </c>
    </row>
    <row r="23" spans="1:8">
      <c r="A23" s="114">
        <v>7</v>
      </c>
      <c r="B23" s="78" t="s">
        <v>422</v>
      </c>
      <c r="C23" s="76" t="s">
        <v>113</v>
      </c>
      <c r="D23" s="77">
        <f>SUM('Dažādi 1-7'!O60)</f>
        <v>0</v>
      </c>
      <c r="E23" s="145">
        <f>SUM('Dažādi 1-7'!L60)</f>
        <v>0</v>
      </c>
      <c r="F23" s="145">
        <f>SUM('Logi durvis 1-6'!M60)</f>
        <v>0</v>
      </c>
      <c r="G23" s="145">
        <f>SUM('Dažādi 1-7'!N60)</f>
        <v>0</v>
      </c>
      <c r="H23" s="146">
        <f>SUM('Dažādi 1-7'!K58)</f>
        <v>0</v>
      </c>
    </row>
    <row r="24" spans="1:8">
      <c r="A24" s="114"/>
      <c r="B24" s="78"/>
      <c r="C24" s="100" t="s">
        <v>54</v>
      </c>
      <c r="D24" s="77"/>
      <c r="E24" s="145"/>
      <c r="F24" s="145"/>
      <c r="G24" s="145"/>
      <c r="H24" s="146"/>
    </row>
    <row r="25" spans="1:8" ht="12" thickBot="1">
      <c r="A25" s="125">
        <v>8</v>
      </c>
      <c r="B25" s="122" t="s">
        <v>56</v>
      </c>
      <c r="C25" s="123" t="s">
        <v>536</v>
      </c>
      <c r="D25" s="124">
        <f>SUM('Apkure 2-1'!P91)</f>
        <v>0</v>
      </c>
      <c r="E25" s="147">
        <f>SUM('Apkure 2-1'!M91)</f>
        <v>0</v>
      </c>
      <c r="F25" s="147">
        <f>SUM('Apkure 2-1'!N91)</f>
        <v>0</v>
      </c>
      <c r="G25" s="147">
        <f>SUM('Apkure 2-1'!O91)</f>
        <v>0</v>
      </c>
      <c r="H25" s="148">
        <f>SUM('Apkure 2-1'!L89)</f>
        <v>0</v>
      </c>
    </row>
    <row r="26" spans="1:8">
      <c r="A26" s="101"/>
      <c r="B26" s="102"/>
      <c r="C26" s="103" t="s">
        <v>8</v>
      </c>
      <c r="D26" s="104">
        <f>SUM(D17:D25)</f>
        <v>0</v>
      </c>
      <c r="E26" s="149">
        <f>SUM(E17:E25)</f>
        <v>0</v>
      </c>
      <c r="F26" s="149">
        <f>SUM(F17:F25)</f>
        <v>0</v>
      </c>
      <c r="G26" s="149">
        <f>SUM(G17:G25)</f>
        <v>0</v>
      </c>
      <c r="H26" s="150">
        <f>SUM(H17:H25)</f>
        <v>0</v>
      </c>
    </row>
    <row r="27" spans="1:8">
      <c r="A27" s="105"/>
      <c r="B27" s="10"/>
      <c r="C27" s="14" t="s">
        <v>101</v>
      </c>
      <c r="D27" s="13"/>
      <c r="E27" s="15"/>
      <c r="F27" s="15"/>
      <c r="G27" s="15"/>
      <c r="H27" s="106"/>
    </row>
    <row r="28" spans="1:8">
      <c r="A28" s="105"/>
      <c r="B28" s="10"/>
      <c r="C28" s="14" t="s">
        <v>9</v>
      </c>
      <c r="D28" s="13"/>
      <c r="E28" s="15"/>
      <c r="F28" s="15"/>
      <c r="G28" s="15"/>
      <c r="H28" s="106"/>
    </row>
    <row r="29" spans="1:8">
      <c r="A29" s="105"/>
      <c r="B29" s="10"/>
      <c r="C29" s="14" t="s">
        <v>102</v>
      </c>
      <c r="D29" s="13"/>
      <c r="E29" s="15"/>
      <c r="F29" s="15"/>
      <c r="G29" s="15"/>
      <c r="H29" s="106"/>
    </row>
    <row r="30" spans="1:8" ht="12" thickBot="1">
      <c r="A30" s="107"/>
      <c r="B30" s="108"/>
      <c r="C30" s="109" t="s">
        <v>103</v>
      </c>
      <c r="D30" s="110"/>
      <c r="E30" s="111"/>
      <c r="F30" s="111"/>
      <c r="G30" s="111"/>
      <c r="H30" s="112"/>
    </row>
    <row r="31" spans="1:8" ht="12" thickBot="1">
      <c r="A31" s="115"/>
      <c r="B31" s="116"/>
      <c r="C31" s="117" t="s">
        <v>32</v>
      </c>
      <c r="D31" s="118">
        <f>SUM(D26:D30)-D28</f>
        <v>0</v>
      </c>
      <c r="E31" s="119"/>
      <c r="F31" s="119"/>
      <c r="G31" s="119"/>
      <c r="H31" s="120"/>
    </row>
    <row r="32" spans="1:8" s="1" customFormat="1">
      <c r="C32" s="16"/>
      <c r="D32" s="17"/>
      <c r="E32" s="17"/>
      <c r="F32" s="17"/>
      <c r="G32" s="17"/>
      <c r="H32" s="18"/>
    </row>
    <row r="33" spans="2:5">
      <c r="C33" s="1"/>
      <c r="D33" s="18"/>
    </row>
    <row r="34" spans="2:5">
      <c r="B34" s="7"/>
    </row>
    <row r="35" spans="2:5" ht="12.75">
      <c r="B35" s="3" t="s">
        <v>30</v>
      </c>
      <c r="C35" s="19"/>
      <c r="D35" s="19"/>
      <c r="E35" s="21"/>
    </row>
    <row r="36" spans="2:5" ht="12.75">
      <c r="C36" s="3" t="s">
        <v>31</v>
      </c>
      <c r="E36" s="42"/>
    </row>
    <row r="37" spans="2:5" ht="12.75">
      <c r="C37" s="1"/>
      <c r="D37" s="1"/>
      <c r="E37" s="42"/>
    </row>
    <row r="38" spans="2:5" ht="12.75">
      <c r="C38" s="1"/>
      <c r="D38" s="1"/>
      <c r="E38" s="42"/>
    </row>
    <row r="39" spans="2:5" ht="12.75">
      <c r="E39" s="42"/>
    </row>
    <row r="40" spans="2:5" ht="12.75">
      <c r="B40" s="3" t="s">
        <v>24</v>
      </c>
      <c r="C40" s="19"/>
      <c r="D40" s="19"/>
      <c r="E40" s="21"/>
    </row>
    <row r="41" spans="2:5">
      <c r="B41" s="7"/>
      <c r="C41" s="3" t="s">
        <v>31</v>
      </c>
      <c r="E41" s="84"/>
    </row>
    <row r="48" spans="2:5">
      <c r="C48" s="69"/>
    </row>
    <row r="49" spans="3:3">
      <c r="C49" s="69"/>
    </row>
  </sheetData>
  <mergeCells count="9">
    <mergeCell ref="E14:G14"/>
    <mergeCell ref="H14:H15"/>
    <mergeCell ref="A3:H3"/>
    <mergeCell ref="A4:H4"/>
    <mergeCell ref="A5:F5"/>
    <mergeCell ref="A14:A15"/>
    <mergeCell ref="B14:B15"/>
    <mergeCell ref="C14:C15"/>
    <mergeCell ref="D14:D15"/>
  </mergeCells>
  <phoneticPr fontId="34" type="noConversion"/>
  <pageMargins left="1.4173228346456694" right="0.19685039370078741" top="0.94488188976377963" bottom="0.15748031496062992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70"/>
  <sheetViews>
    <sheetView tabSelected="1" workbookViewId="0">
      <selection activeCell="U15" sqref="U15"/>
    </sheetView>
  </sheetViews>
  <sheetFormatPr defaultRowHeight="12.75"/>
  <cols>
    <col min="1" max="1" width="3.28515625" style="52" customWidth="1"/>
    <col min="2" max="2" width="56" style="33" customWidth="1"/>
    <col min="3" max="3" width="5.140625" style="34" customWidth="1"/>
    <col min="4" max="4" width="9.7109375" style="35" customWidth="1"/>
    <col min="5" max="5" width="5.42578125" style="34" customWidth="1"/>
    <col min="6" max="6" width="8.28515625" style="34" customWidth="1"/>
    <col min="7" max="7" width="8.140625" style="34" customWidth="1"/>
    <col min="8" max="8" width="7.28515625" style="34" customWidth="1"/>
    <col min="9" max="9" width="7.425781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18" width="10.85546875" style="23" customWidth="1"/>
    <col min="19" max="255" width="11.42578125" style="23" customWidth="1"/>
    <col min="256" max="16384" width="9.140625" style="23"/>
  </cols>
  <sheetData>
    <row r="1" spans="1:15">
      <c r="A1" s="460" t="s">
        <v>26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107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5" s="3" customFormat="1" ht="11.25">
      <c r="A6" s="3" t="s">
        <v>106</v>
      </c>
    </row>
    <row r="7" spans="1:15">
      <c r="A7" s="32"/>
      <c r="E7" s="36"/>
      <c r="J7" s="22"/>
      <c r="K7" s="30" t="s">
        <v>40</v>
      </c>
      <c r="L7" s="22"/>
      <c r="M7" s="462">
        <f>O165</f>
        <v>0</v>
      </c>
      <c r="N7" s="462"/>
      <c r="O7" s="22"/>
    </row>
    <row r="8" spans="1:15">
      <c r="A8" s="32"/>
      <c r="E8" s="36"/>
      <c r="K8" s="38" t="str">
        <f>Kopsavilkums!E12</f>
        <v>Tāme sastādīta: 2017. gada .........</v>
      </c>
      <c r="L8" s="39"/>
      <c r="M8" s="37"/>
      <c r="N8" s="39"/>
      <c r="O8" s="39"/>
    </row>
    <row r="9" spans="1:15">
      <c r="A9" s="40"/>
      <c r="B9" s="41"/>
      <c r="K9" s="22"/>
      <c r="L9" s="22"/>
      <c r="M9" s="22"/>
      <c r="N9" s="22"/>
    </row>
    <row r="10" spans="1:15" s="31" customFormat="1" ht="6" customHeight="1" thickBot="1">
      <c r="A10" s="467" t="s">
        <v>15</v>
      </c>
      <c r="B10" s="449" t="s">
        <v>10</v>
      </c>
      <c r="C10" s="452" t="s">
        <v>16</v>
      </c>
      <c r="D10" s="455" t="s">
        <v>17</v>
      </c>
      <c r="E10" s="458" t="s">
        <v>11</v>
      </c>
      <c r="F10" s="458"/>
      <c r="G10" s="458"/>
      <c r="H10" s="458"/>
      <c r="I10" s="458"/>
      <c r="J10" s="458"/>
      <c r="K10" s="463" t="s">
        <v>12</v>
      </c>
      <c r="L10" s="463"/>
      <c r="M10" s="463"/>
      <c r="N10" s="463"/>
      <c r="O10" s="464"/>
    </row>
    <row r="11" spans="1:15" s="31" customFormat="1" ht="6.75" customHeight="1" thickBot="1">
      <c r="A11" s="468"/>
      <c r="B11" s="450"/>
      <c r="C11" s="453"/>
      <c r="D11" s="456"/>
      <c r="E11" s="459"/>
      <c r="F11" s="459"/>
      <c r="G11" s="459"/>
      <c r="H11" s="459"/>
      <c r="I11" s="459"/>
      <c r="J11" s="459"/>
      <c r="K11" s="465" t="s">
        <v>18</v>
      </c>
      <c r="L11" s="465"/>
      <c r="M11" s="465" t="s">
        <v>19</v>
      </c>
      <c r="N11" s="465"/>
      <c r="O11" s="466" t="s">
        <v>20</v>
      </c>
    </row>
    <row r="12" spans="1:15" s="31" customFormat="1" ht="44.25" customHeight="1">
      <c r="A12" s="469"/>
      <c r="B12" s="451"/>
      <c r="C12" s="454"/>
      <c r="D12" s="457"/>
      <c r="E12" s="71" t="s">
        <v>21</v>
      </c>
      <c r="F12" s="71" t="s">
        <v>34</v>
      </c>
      <c r="G12" s="71" t="s">
        <v>35</v>
      </c>
      <c r="H12" s="71" t="s">
        <v>36</v>
      </c>
      <c r="I12" s="72" t="s">
        <v>37</v>
      </c>
      <c r="J12" s="72" t="s">
        <v>38</v>
      </c>
      <c r="K12" s="73" t="s">
        <v>22</v>
      </c>
      <c r="L12" s="71" t="s">
        <v>35</v>
      </c>
      <c r="M12" s="71" t="s">
        <v>36</v>
      </c>
      <c r="N12" s="72" t="s">
        <v>37</v>
      </c>
      <c r="O12" s="74" t="s">
        <v>39</v>
      </c>
    </row>
    <row r="13" spans="1:15" s="31" customFormat="1" ht="12.75" customHeight="1">
      <c r="A13" s="70" t="s">
        <v>33</v>
      </c>
      <c r="B13" s="43">
        <f>A13+1</f>
        <v>2</v>
      </c>
      <c r="C13" s="43">
        <f t="shared" ref="C13:O13" si="0">B13+1</f>
        <v>3</v>
      </c>
      <c r="D13" s="43">
        <f t="shared" si="0"/>
        <v>4</v>
      </c>
      <c r="E13" s="43">
        <f t="shared" si="0"/>
        <v>5</v>
      </c>
      <c r="F13" s="43">
        <f t="shared" si="0"/>
        <v>6</v>
      </c>
      <c r="G13" s="43">
        <f t="shared" si="0"/>
        <v>7</v>
      </c>
      <c r="H13" s="43">
        <f t="shared" si="0"/>
        <v>8</v>
      </c>
      <c r="I13" s="43">
        <f t="shared" si="0"/>
        <v>9</v>
      </c>
      <c r="J13" s="43">
        <f t="shared" si="0"/>
        <v>10</v>
      </c>
      <c r="K13" s="43">
        <f t="shared" si="0"/>
        <v>11</v>
      </c>
      <c r="L13" s="43">
        <f t="shared" si="0"/>
        <v>12</v>
      </c>
      <c r="M13" s="43">
        <f t="shared" si="0"/>
        <v>13</v>
      </c>
      <c r="N13" s="43">
        <f t="shared" si="0"/>
        <v>14</v>
      </c>
      <c r="O13" s="43">
        <f t="shared" si="0"/>
        <v>15</v>
      </c>
    </row>
    <row r="14" spans="1:15" s="31" customFormat="1" ht="12.75" customHeight="1">
      <c r="A14" s="234" t="s">
        <v>223</v>
      </c>
      <c r="B14" s="235" t="s">
        <v>115</v>
      </c>
      <c r="C14" s="236"/>
      <c r="D14" s="250"/>
      <c r="E14" s="299"/>
      <c r="F14" s="44"/>
      <c r="G14" s="45"/>
      <c r="H14" s="45"/>
      <c r="I14" s="45"/>
      <c r="J14" s="45"/>
      <c r="K14" s="44"/>
      <c r="L14" s="45"/>
      <c r="M14" s="45"/>
      <c r="N14" s="45"/>
      <c r="O14" s="45"/>
    </row>
    <row r="15" spans="1:15" s="31" customFormat="1" ht="25.5">
      <c r="A15" s="237" t="s">
        <v>223</v>
      </c>
      <c r="B15" s="238" t="s">
        <v>116</v>
      </c>
      <c r="C15" s="236" t="s">
        <v>220</v>
      </c>
      <c r="D15" s="310">
        <v>1</v>
      </c>
      <c r="E15" s="142"/>
      <c r="F15" s="137"/>
      <c r="G15" s="94"/>
      <c r="H15" s="137"/>
      <c r="I15" s="137"/>
      <c r="J15" s="137">
        <f t="shared" ref="J15:J26" si="1">G15+H15+I15</f>
        <v>0</v>
      </c>
      <c r="K15" s="137"/>
      <c r="L15" s="137"/>
      <c r="M15" s="137"/>
      <c r="N15" s="137"/>
      <c r="O15" s="137">
        <f t="shared" ref="O15:O26" si="2">N15+M15+L15</f>
        <v>0</v>
      </c>
    </row>
    <row r="16" spans="1:15" s="31" customFormat="1" ht="16.5">
      <c r="A16" s="239" t="s">
        <v>224</v>
      </c>
      <c r="B16" s="240" t="s">
        <v>117</v>
      </c>
      <c r="C16" s="241"/>
      <c r="D16" s="311"/>
      <c r="E16" s="142"/>
      <c r="F16" s="137"/>
      <c r="G16" s="137"/>
      <c r="H16" s="137"/>
      <c r="I16" s="137"/>
      <c r="J16" s="137"/>
      <c r="K16" s="137"/>
      <c r="L16" s="137"/>
      <c r="M16" s="137"/>
      <c r="N16" s="137"/>
      <c r="O16" s="137"/>
    </row>
    <row r="17" spans="1:15" s="31" customFormat="1" ht="16.5">
      <c r="A17" s="242"/>
      <c r="B17" s="234" t="s">
        <v>118</v>
      </c>
      <c r="C17" s="243"/>
      <c r="D17" s="237"/>
      <c r="E17" s="302"/>
      <c r="F17" s="167"/>
      <c r="G17" s="168"/>
      <c r="H17" s="167"/>
      <c r="I17" s="167"/>
      <c r="J17" s="167"/>
      <c r="K17" s="167"/>
      <c r="L17" s="167"/>
      <c r="M17" s="167"/>
      <c r="N17" s="167"/>
      <c r="O17" s="167"/>
    </row>
    <row r="18" spans="1:15" s="31" customFormat="1">
      <c r="A18" s="237" t="s">
        <v>223</v>
      </c>
      <c r="B18" s="244" t="s">
        <v>119</v>
      </c>
      <c r="C18" s="245" t="s">
        <v>59</v>
      </c>
      <c r="D18" s="312">
        <v>495</v>
      </c>
      <c r="E18" s="302"/>
      <c r="F18" s="167"/>
      <c r="G18" s="168"/>
      <c r="H18" s="167"/>
      <c r="I18" s="167"/>
      <c r="J18" s="167">
        <f t="shared" ref="J18:J22" si="3">G18+H18+I18</f>
        <v>0</v>
      </c>
      <c r="K18" s="167"/>
      <c r="L18" s="167"/>
      <c r="M18" s="167"/>
      <c r="N18" s="167"/>
      <c r="O18" s="167">
        <f t="shared" ref="O18:O22" si="4">N18+M18+L18</f>
        <v>0</v>
      </c>
    </row>
    <row r="19" spans="1:15" s="31" customFormat="1">
      <c r="A19" s="237"/>
      <c r="B19" s="246" t="s">
        <v>120</v>
      </c>
      <c r="C19" s="245" t="s">
        <v>59</v>
      </c>
      <c r="D19" s="312">
        <f>+D18*1.1</f>
        <v>544.5</v>
      </c>
      <c r="E19" s="302"/>
      <c r="F19" s="167"/>
      <c r="G19" s="168"/>
      <c r="H19" s="167"/>
      <c r="I19" s="167"/>
      <c r="J19" s="167">
        <f t="shared" si="3"/>
        <v>0</v>
      </c>
      <c r="K19" s="167"/>
      <c r="L19" s="167"/>
      <c r="M19" s="167"/>
      <c r="N19" s="167"/>
      <c r="O19" s="167">
        <f t="shared" si="4"/>
        <v>0</v>
      </c>
    </row>
    <row r="20" spans="1:15" s="31" customFormat="1" ht="25.5">
      <c r="A20" s="237" t="s">
        <v>224</v>
      </c>
      <c r="B20" s="238" t="s">
        <v>121</v>
      </c>
      <c r="C20" s="245" t="s">
        <v>59</v>
      </c>
      <c r="D20" s="312">
        <v>2440</v>
      </c>
      <c r="E20" s="302"/>
      <c r="F20" s="167"/>
      <c r="G20" s="168"/>
      <c r="H20" s="167"/>
      <c r="I20" s="167"/>
      <c r="J20" s="167">
        <f t="shared" si="3"/>
        <v>0</v>
      </c>
      <c r="K20" s="167"/>
      <c r="L20" s="167"/>
      <c r="M20" s="167"/>
      <c r="N20" s="167"/>
      <c r="O20" s="167">
        <f t="shared" si="4"/>
        <v>0</v>
      </c>
    </row>
    <row r="21" spans="1:15" s="31" customFormat="1">
      <c r="A21" s="247" t="s">
        <v>225</v>
      </c>
      <c r="B21" s="248" t="s">
        <v>122</v>
      </c>
      <c r="C21" s="243" t="s">
        <v>221</v>
      </c>
      <c r="D21" s="312">
        <v>1</v>
      </c>
      <c r="E21" s="302"/>
      <c r="F21" s="167"/>
      <c r="G21" s="168"/>
      <c r="H21" s="167"/>
      <c r="I21" s="167"/>
      <c r="J21" s="167">
        <f t="shared" si="3"/>
        <v>0</v>
      </c>
      <c r="K21" s="167"/>
      <c r="L21" s="167"/>
      <c r="M21" s="167"/>
      <c r="N21" s="167"/>
      <c r="O21" s="167">
        <f t="shared" si="4"/>
        <v>0</v>
      </c>
    </row>
    <row r="22" spans="1:15" s="31" customFormat="1" ht="25.5">
      <c r="A22" s="249" t="s">
        <v>226</v>
      </c>
      <c r="B22" s="248" t="s">
        <v>123</v>
      </c>
      <c r="C22" s="243" t="s">
        <v>221</v>
      </c>
      <c r="D22" s="312">
        <f>+D21</f>
        <v>1</v>
      </c>
      <c r="E22" s="300"/>
      <c r="F22" s="151"/>
      <c r="G22" s="95"/>
      <c r="H22" s="151"/>
      <c r="I22" s="151"/>
      <c r="J22" s="151">
        <f t="shared" si="3"/>
        <v>0</v>
      </c>
      <c r="K22" s="151"/>
      <c r="L22" s="151"/>
      <c r="M22" s="151"/>
      <c r="N22" s="151"/>
      <c r="O22" s="151">
        <f t="shared" si="4"/>
        <v>0</v>
      </c>
    </row>
    <row r="23" spans="1:15" s="31" customFormat="1">
      <c r="A23" s="249" t="s">
        <v>227</v>
      </c>
      <c r="B23" s="244" t="s">
        <v>124</v>
      </c>
      <c r="C23" s="250" t="s">
        <v>59</v>
      </c>
      <c r="D23" s="313">
        <v>7.2</v>
      </c>
      <c r="E23" s="302"/>
      <c r="F23" s="137"/>
      <c r="G23" s="94"/>
      <c r="H23" s="137"/>
      <c r="I23" s="137"/>
      <c r="J23" s="137">
        <f t="shared" si="1"/>
        <v>0</v>
      </c>
      <c r="K23" s="137"/>
      <c r="L23" s="137"/>
      <c r="M23" s="137"/>
      <c r="N23" s="137"/>
      <c r="O23" s="137">
        <f t="shared" si="2"/>
        <v>0</v>
      </c>
    </row>
    <row r="24" spans="1:15" s="31" customFormat="1">
      <c r="A24" s="247" t="s">
        <v>228</v>
      </c>
      <c r="B24" s="248" t="s">
        <v>125</v>
      </c>
      <c r="C24" s="243" t="s">
        <v>59</v>
      </c>
      <c r="D24" s="312">
        <v>24</v>
      </c>
      <c r="E24" s="302"/>
      <c r="F24" s="151"/>
      <c r="G24" s="94"/>
      <c r="H24" s="137"/>
      <c r="I24" s="137"/>
      <c r="J24" s="137">
        <f t="shared" si="1"/>
        <v>0</v>
      </c>
      <c r="K24" s="137"/>
      <c r="L24" s="137"/>
      <c r="M24" s="137"/>
      <c r="N24" s="137"/>
      <c r="O24" s="137">
        <f t="shared" si="2"/>
        <v>0</v>
      </c>
    </row>
    <row r="25" spans="1:15" s="31" customFormat="1">
      <c r="A25" s="247" t="s">
        <v>229</v>
      </c>
      <c r="B25" s="248" t="s">
        <v>126</v>
      </c>
      <c r="C25" s="243" t="s">
        <v>29</v>
      </c>
      <c r="D25" s="312">
        <v>415</v>
      </c>
      <c r="E25" s="303"/>
      <c r="F25" s="151"/>
      <c r="G25" s="94"/>
      <c r="H25" s="137"/>
      <c r="I25" s="137"/>
      <c r="J25" s="137">
        <f t="shared" ref="J25" si="5">G25+H25+I25</f>
        <v>0</v>
      </c>
      <c r="K25" s="137"/>
      <c r="L25" s="137"/>
      <c r="M25" s="137"/>
      <c r="N25" s="137"/>
      <c r="O25" s="137">
        <f t="shared" ref="O25" si="6">N25+M25+L25</f>
        <v>0</v>
      </c>
    </row>
    <row r="26" spans="1:15" s="31" customFormat="1">
      <c r="A26" s="247" t="s">
        <v>230</v>
      </c>
      <c r="B26" s="248" t="s">
        <v>127</v>
      </c>
      <c r="C26" s="243" t="s">
        <v>59</v>
      </c>
      <c r="D26" s="312">
        <v>190</v>
      </c>
      <c r="E26" s="304"/>
      <c r="F26" s="151"/>
      <c r="G26" s="94"/>
      <c r="H26" s="137"/>
      <c r="I26" s="137"/>
      <c r="J26" s="137">
        <f t="shared" si="1"/>
        <v>0</v>
      </c>
      <c r="K26" s="137"/>
      <c r="L26" s="137"/>
      <c r="M26" s="137"/>
      <c r="N26" s="137"/>
      <c r="O26" s="137">
        <f t="shared" si="2"/>
        <v>0</v>
      </c>
    </row>
    <row r="27" spans="1:15" s="31" customFormat="1">
      <c r="A27" s="247" t="s">
        <v>231</v>
      </c>
      <c r="B27" s="251" t="s">
        <v>128</v>
      </c>
      <c r="C27" s="252" t="s">
        <v>60</v>
      </c>
      <c r="D27" s="314">
        <v>5</v>
      </c>
      <c r="E27" s="304"/>
      <c r="F27" s="151"/>
      <c r="G27" s="94"/>
      <c r="H27" s="137"/>
      <c r="I27" s="137"/>
      <c r="J27" s="137">
        <f t="shared" ref="J27:J51" si="7">G27+H27+I27</f>
        <v>0</v>
      </c>
      <c r="K27" s="137"/>
      <c r="L27" s="137"/>
      <c r="M27" s="137"/>
      <c r="N27" s="137"/>
      <c r="O27" s="137">
        <f t="shared" ref="O27:O51" si="8">N27+M27+L27</f>
        <v>0</v>
      </c>
    </row>
    <row r="28" spans="1:15" s="31" customFormat="1">
      <c r="A28" s="247" t="s">
        <v>232</v>
      </c>
      <c r="B28" s="253" t="s">
        <v>129</v>
      </c>
      <c r="C28" s="254" t="s">
        <v>59</v>
      </c>
      <c r="D28" s="258">
        <v>39</v>
      </c>
      <c r="E28" s="142"/>
      <c r="F28" s="137"/>
      <c r="G28" s="94"/>
      <c r="H28" s="137"/>
      <c r="I28" s="137"/>
      <c r="J28" s="137">
        <f t="shared" si="7"/>
        <v>0</v>
      </c>
      <c r="K28" s="137"/>
      <c r="L28" s="137"/>
      <c r="M28" s="137"/>
      <c r="N28" s="137"/>
      <c r="O28" s="137">
        <f t="shared" si="8"/>
        <v>0</v>
      </c>
    </row>
    <row r="29" spans="1:15" s="31" customFormat="1">
      <c r="A29" s="247" t="s">
        <v>233</v>
      </c>
      <c r="B29" s="248" t="s">
        <v>130</v>
      </c>
      <c r="C29" s="243" t="s">
        <v>59</v>
      </c>
      <c r="D29" s="312">
        <f>+D24</f>
        <v>24</v>
      </c>
      <c r="E29" s="142"/>
      <c r="F29" s="137"/>
      <c r="G29" s="137"/>
      <c r="H29" s="137"/>
      <c r="I29" s="137"/>
      <c r="J29" s="137">
        <f t="shared" si="7"/>
        <v>0</v>
      </c>
      <c r="K29" s="137"/>
      <c r="L29" s="137"/>
      <c r="M29" s="137"/>
      <c r="N29" s="137"/>
      <c r="O29" s="137">
        <f t="shared" si="8"/>
        <v>0</v>
      </c>
    </row>
    <row r="30" spans="1:15" s="31" customFormat="1">
      <c r="A30" s="243" t="s">
        <v>234</v>
      </c>
      <c r="B30" s="248" t="s">
        <v>131</v>
      </c>
      <c r="C30" s="243" t="s">
        <v>29</v>
      </c>
      <c r="D30" s="312">
        <v>5</v>
      </c>
      <c r="E30" s="306"/>
      <c r="F30" s="167"/>
      <c r="G30" s="168"/>
      <c r="H30" s="167"/>
      <c r="I30" s="167"/>
      <c r="J30" s="167">
        <f t="shared" si="7"/>
        <v>0</v>
      </c>
      <c r="K30" s="167"/>
      <c r="L30" s="167"/>
      <c r="M30" s="167"/>
      <c r="N30" s="167"/>
      <c r="O30" s="167">
        <f t="shared" si="8"/>
        <v>0</v>
      </c>
    </row>
    <row r="31" spans="1:15" s="31" customFormat="1" ht="16.5">
      <c r="A31" s="255"/>
      <c r="B31" s="256" t="s">
        <v>132</v>
      </c>
      <c r="C31" s="236"/>
      <c r="D31" s="250"/>
      <c r="E31" s="306"/>
      <c r="F31" s="167"/>
      <c r="G31" s="168"/>
      <c r="H31" s="167"/>
      <c r="I31" s="167"/>
      <c r="J31" s="167"/>
      <c r="K31" s="167"/>
      <c r="L31" s="167"/>
      <c r="M31" s="167"/>
      <c r="N31" s="167"/>
      <c r="O31" s="167"/>
    </row>
    <row r="32" spans="1:15" s="31" customFormat="1" ht="25.5">
      <c r="A32" s="236" t="s">
        <v>235</v>
      </c>
      <c r="B32" s="257" t="s">
        <v>292</v>
      </c>
      <c r="C32" s="258" t="s">
        <v>60</v>
      </c>
      <c r="D32" s="315">
        <v>3.6</v>
      </c>
      <c r="E32" s="306"/>
      <c r="F32" s="167"/>
      <c r="G32" s="168"/>
      <c r="H32" s="167"/>
      <c r="I32" s="167"/>
      <c r="J32" s="167">
        <f t="shared" si="7"/>
        <v>0</v>
      </c>
      <c r="K32" s="167"/>
      <c r="L32" s="167"/>
      <c r="M32" s="167"/>
      <c r="N32" s="167"/>
      <c r="O32" s="167">
        <f t="shared" si="8"/>
        <v>0</v>
      </c>
    </row>
    <row r="33" spans="1:15" s="31" customFormat="1">
      <c r="A33" s="236" t="s">
        <v>236</v>
      </c>
      <c r="B33" s="259" t="s">
        <v>133</v>
      </c>
      <c r="C33" s="237" t="s">
        <v>222</v>
      </c>
      <c r="D33" s="312">
        <v>1</v>
      </c>
      <c r="E33" s="306"/>
      <c r="F33" s="167"/>
      <c r="G33" s="168"/>
      <c r="H33" s="167"/>
      <c r="I33" s="167"/>
      <c r="J33" s="167">
        <f t="shared" si="7"/>
        <v>0</v>
      </c>
      <c r="K33" s="167"/>
      <c r="L33" s="167"/>
      <c r="M33" s="167"/>
      <c r="N33" s="167"/>
      <c r="O33" s="167">
        <f t="shared" si="8"/>
        <v>0</v>
      </c>
    </row>
    <row r="34" spans="1:15" s="31" customFormat="1">
      <c r="A34" s="236" t="s">
        <v>237</v>
      </c>
      <c r="B34" s="257" t="s">
        <v>134</v>
      </c>
      <c r="C34" s="260" t="s">
        <v>59</v>
      </c>
      <c r="D34" s="258">
        <v>31</v>
      </c>
      <c r="E34" s="306"/>
      <c r="F34" s="167"/>
      <c r="G34" s="168"/>
      <c r="H34" s="167"/>
      <c r="I34" s="167"/>
      <c r="J34" s="167">
        <f t="shared" si="7"/>
        <v>0</v>
      </c>
      <c r="K34" s="167"/>
      <c r="L34" s="167"/>
      <c r="M34" s="167"/>
      <c r="N34" s="167"/>
      <c r="O34" s="167">
        <f t="shared" si="8"/>
        <v>0</v>
      </c>
    </row>
    <row r="35" spans="1:15" s="31" customFormat="1" ht="25.5">
      <c r="A35" s="236" t="s">
        <v>238</v>
      </c>
      <c r="B35" s="257" t="s">
        <v>135</v>
      </c>
      <c r="C35" s="260" t="s">
        <v>59</v>
      </c>
      <c r="D35" s="258">
        <v>17</v>
      </c>
      <c r="E35" s="305"/>
      <c r="F35" s="151"/>
      <c r="G35" s="95"/>
      <c r="H35" s="151"/>
      <c r="I35" s="151"/>
      <c r="J35" s="151">
        <f t="shared" si="7"/>
        <v>0</v>
      </c>
      <c r="K35" s="151"/>
      <c r="L35" s="151"/>
      <c r="M35" s="151"/>
      <c r="N35" s="151"/>
      <c r="O35" s="151">
        <f t="shared" si="8"/>
        <v>0</v>
      </c>
    </row>
    <row r="36" spans="1:15" s="31" customFormat="1" ht="15.75">
      <c r="A36" s="243"/>
      <c r="B36" s="261" t="s">
        <v>136</v>
      </c>
      <c r="C36" s="262"/>
      <c r="D36" s="312"/>
      <c r="E36" s="306"/>
      <c r="F36" s="137"/>
      <c r="G36" s="94"/>
      <c r="H36" s="137"/>
      <c r="I36" s="137"/>
      <c r="J36" s="137"/>
      <c r="K36" s="137"/>
      <c r="L36" s="137"/>
      <c r="M36" s="137"/>
      <c r="N36" s="137"/>
      <c r="O36" s="137"/>
    </row>
    <row r="37" spans="1:15" s="31" customFormat="1">
      <c r="A37" s="243" t="s">
        <v>239</v>
      </c>
      <c r="B37" s="263" t="s">
        <v>137</v>
      </c>
      <c r="C37" s="243" t="s">
        <v>59</v>
      </c>
      <c r="D37" s="312">
        <v>190</v>
      </c>
      <c r="E37" s="306"/>
      <c r="F37" s="151"/>
      <c r="G37" s="94"/>
      <c r="H37" s="137"/>
      <c r="I37" s="137"/>
      <c r="J37" s="137">
        <f t="shared" si="7"/>
        <v>0</v>
      </c>
      <c r="K37" s="137"/>
      <c r="L37" s="137"/>
      <c r="M37" s="137"/>
      <c r="N37" s="137"/>
      <c r="O37" s="137">
        <f t="shared" si="8"/>
        <v>0</v>
      </c>
    </row>
    <row r="38" spans="1:15" s="31" customFormat="1">
      <c r="A38" s="243" t="s">
        <v>240</v>
      </c>
      <c r="B38" s="251" t="s">
        <v>138</v>
      </c>
      <c r="C38" s="252" t="s">
        <v>59</v>
      </c>
      <c r="D38" s="314">
        <v>350</v>
      </c>
      <c r="E38" s="307"/>
      <c r="F38" s="151"/>
      <c r="G38" s="94"/>
      <c r="H38" s="137"/>
      <c r="I38" s="137"/>
      <c r="J38" s="137">
        <f t="shared" si="7"/>
        <v>0</v>
      </c>
      <c r="K38" s="137"/>
      <c r="L38" s="137"/>
      <c r="M38" s="137"/>
      <c r="N38" s="137"/>
      <c r="O38" s="137">
        <f t="shared" si="8"/>
        <v>0</v>
      </c>
    </row>
    <row r="39" spans="1:15" s="31" customFormat="1">
      <c r="A39" s="243"/>
      <c r="B39" s="264" t="s">
        <v>139</v>
      </c>
      <c r="C39" s="252" t="s">
        <v>59</v>
      </c>
      <c r="D39" s="314">
        <f>+D38*1.05</f>
        <v>367.5</v>
      </c>
      <c r="E39" s="304"/>
      <c r="F39" s="151"/>
      <c r="G39" s="94"/>
      <c r="H39" s="137"/>
      <c r="I39" s="137"/>
      <c r="J39" s="137">
        <f t="shared" si="7"/>
        <v>0</v>
      </c>
      <c r="K39" s="137"/>
      <c r="L39" s="137"/>
      <c r="M39" s="137"/>
      <c r="N39" s="137"/>
      <c r="O39" s="137">
        <f t="shared" si="8"/>
        <v>0</v>
      </c>
    </row>
    <row r="40" spans="1:15" s="31" customFormat="1">
      <c r="A40" s="243"/>
      <c r="B40" s="264" t="s">
        <v>140</v>
      </c>
      <c r="C40" s="252" t="s">
        <v>67</v>
      </c>
      <c r="D40" s="314">
        <v>25</v>
      </c>
      <c r="E40" s="142"/>
      <c r="F40" s="137"/>
      <c r="G40" s="94"/>
      <c r="H40" s="137"/>
      <c r="I40" s="137"/>
      <c r="J40" s="137">
        <f t="shared" si="7"/>
        <v>0</v>
      </c>
      <c r="K40" s="137"/>
      <c r="L40" s="137"/>
      <c r="M40" s="137"/>
      <c r="N40" s="137"/>
      <c r="O40" s="137">
        <f t="shared" si="8"/>
        <v>0</v>
      </c>
    </row>
    <row r="41" spans="1:15" s="31" customFormat="1" ht="25.5">
      <c r="A41" s="243" t="s">
        <v>241</v>
      </c>
      <c r="B41" s="263" t="s">
        <v>141</v>
      </c>
      <c r="C41" s="243" t="s">
        <v>59</v>
      </c>
      <c r="D41" s="312">
        <f>+D37</f>
        <v>190</v>
      </c>
      <c r="E41" s="142"/>
      <c r="F41" s="137"/>
      <c r="G41" s="137"/>
      <c r="H41" s="137"/>
      <c r="I41" s="137"/>
      <c r="J41" s="137">
        <f t="shared" si="7"/>
        <v>0</v>
      </c>
      <c r="K41" s="137"/>
      <c r="L41" s="137"/>
      <c r="M41" s="137"/>
      <c r="N41" s="137"/>
      <c r="O41" s="137">
        <f t="shared" si="8"/>
        <v>0</v>
      </c>
    </row>
    <row r="42" spans="1:15" s="31" customFormat="1">
      <c r="A42" s="243"/>
      <c r="B42" s="265" t="s">
        <v>142</v>
      </c>
      <c r="C42" s="243" t="s">
        <v>59</v>
      </c>
      <c r="D42" s="312">
        <f>+D41*1.05</f>
        <v>199.5</v>
      </c>
      <c r="E42" s="306"/>
      <c r="F42" s="167"/>
      <c r="G42" s="168"/>
      <c r="H42" s="167"/>
      <c r="I42" s="167"/>
      <c r="J42" s="167">
        <f t="shared" si="7"/>
        <v>0</v>
      </c>
      <c r="K42" s="167"/>
      <c r="L42" s="167"/>
      <c r="M42" s="167"/>
      <c r="N42" s="167"/>
      <c r="O42" s="167">
        <f t="shared" si="8"/>
        <v>0</v>
      </c>
    </row>
    <row r="43" spans="1:15" s="31" customFormat="1" ht="25.5">
      <c r="A43" s="266"/>
      <c r="B43" s="265" t="s">
        <v>571</v>
      </c>
      <c r="C43" s="266" t="s">
        <v>67</v>
      </c>
      <c r="D43" s="316">
        <f>+D41*6</f>
        <v>1140</v>
      </c>
      <c r="E43" s="306"/>
      <c r="F43" s="167"/>
      <c r="G43" s="168"/>
      <c r="H43" s="167"/>
      <c r="I43" s="167"/>
      <c r="J43" s="167">
        <f t="shared" si="7"/>
        <v>0</v>
      </c>
      <c r="K43" s="167"/>
      <c r="L43" s="167"/>
      <c r="M43" s="167"/>
      <c r="N43" s="167"/>
      <c r="O43" s="167">
        <f t="shared" si="8"/>
        <v>0</v>
      </c>
    </row>
    <row r="44" spans="1:15" s="31" customFormat="1" ht="25.5">
      <c r="A44" s="266" t="s">
        <v>242</v>
      </c>
      <c r="B44" s="263" t="s">
        <v>143</v>
      </c>
      <c r="C44" s="243" t="s">
        <v>59</v>
      </c>
      <c r="D44" s="312">
        <f>+D41</f>
        <v>190</v>
      </c>
      <c r="E44" s="306"/>
      <c r="F44" s="167"/>
      <c r="G44" s="168"/>
      <c r="H44" s="167"/>
      <c r="I44" s="167"/>
      <c r="J44" s="167">
        <f t="shared" si="7"/>
        <v>0</v>
      </c>
      <c r="K44" s="167"/>
      <c r="L44" s="167"/>
      <c r="M44" s="167"/>
      <c r="N44" s="167"/>
      <c r="O44" s="167">
        <f t="shared" si="8"/>
        <v>0</v>
      </c>
    </row>
    <row r="45" spans="1:15" s="31" customFormat="1">
      <c r="A45" s="266"/>
      <c r="B45" s="267" t="s">
        <v>144</v>
      </c>
      <c r="C45" s="268" t="s">
        <v>28</v>
      </c>
      <c r="D45" s="258">
        <f>+D44*0.25</f>
        <v>47.5</v>
      </c>
      <c r="E45" s="306"/>
      <c r="F45" s="167"/>
      <c r="G45" s="168"/>
      <c r="H45" s="167"/>
      <c r="I45" s="167"/>
      <c r="J45" s="167">
        <f t="shared" si="7"/>
        <v>0</v>
      </c>
      <c r="K45" s="167"/>
      <c r="L45" s="167"/>
      <c r="M45" s="167"/>
      <c r="N45" s="167"/>
      <c r="O45" s="167">
        <f t="shared" si="8"/>
        <v>0</v>
      </c>
    </row>
    <row r="46" spans="1:15" s="31" customFormat="1">
      <c r="A46" s="266"/>
      <c r="B46" s="269" t="s">
        <v>145</v>
      </c>
      <c r="C46" s="250" t="s">
        <v>59</v>
      </c>
      <c r="D46" s="313">
        <f>+D44*1.04</f>
        <v>197.6</v>
      </c>
      <c r="E46" s="306"/>
      <c r="F46" s="167"/>
      <c r="G46" s="168"/>
      <c r="H46" s="167"/>
      <c r="I46" s="167"/>
      <c r="J46" s="167">
        <f t="shared" si="7"/>
        <v>0</v>
      </c>
      <c r="K46" s="167"/>
      <c r="L46" s="167"/>
      <c r="M46" s="167"/>
      <c r="N46" s="167"/>
      <c r="O46" s="167">
        <f t="shared" si="8"/>
        <v>0</v>
      </c>
    </row>
    <row r="47" spans="1:15" s="31" customFormat="1">
      <c r="A47" s="266"/>
      <c r="B47" s="269" t="s">
        <v>146</v>
      </c>
      <c r="C47" s="250" t="s">
        <v>28</v>
      </c>
      <c r="D47" s="313">
        <f>+D44*0.04</f>
        <v>7.6</v>
      </c>
      <c r="E47" s="305"/>
      <c r="F47" s="151"/>
      <c r="G47" s="95"/>
      <c r="H47" s="151"/>
      <c r="I47" s="151"/>
      <c r="J47" s="151">
        <f t="shared" si="7"/>
        <v>0</v>
      </c>
      <c r="K47" s="151"/>
      <c r="L47" s="151"/>
      <c r="M47" s="151"/>
      <c r="N47" s="151"/>
      <c r="O47" s="151">
        <f t="shared" si="8"/>
        <v>0</v>
      </c>
    </row>
    <row r="48" spans="1:15" s="31" customFormat="1" ht="25.5">
      <c r="A48" s="237" t="s">
        <v>243</v>
      </c>
      <c r="B48" s="270" t="s">
        <v>572</v>
      </c>
      <c r="C48" s="243" t="s">
        <v>59</v>
      </c>
      <c r="D48" s="312">
        <f>+D37</f>
        <v>190</v>
      </c>
      <c r="E48" s="306"/>
      <c r="F48" s="137"/>
      <c r="G48" s="94"/>
      <c r="H48" s="137"/>
      <c r="I48" s="137"/>
      <c r="J48" s="137">
        <f t="shared" si="7"/>
        <v>0</v>
      </c>
      <c r="K48" s="137"/>
      <c r="L48" s="137"/>
      <c r="M48" s="137"/>
      <c r="N48" s="137"/>
      <c r="O48" s="137">
        <f t="shared" si="8"/>
        <v>0</v>
      </c>
    </row>
    <row r="49" spans="1:15" s="31" customFormat="1">
      <c r="A49" s="266"/>
      <c r="B49" s="265" t="s">
        <v>573</v>
      </c>
      <c r="C49" s="243" t="s">
        <v>28</v>
      </c>
      <c r="D49" s="312">
        <f>+D47*6</f>
        <v>45.6</v>
      </c>
      <c r="E49" s="306"/>
      <c r="F49" s="151"/>
      <c r="G49" s="94"/>
      <c r="H49" s="137"/>
      <c r="I49" s="137"/>
      <c r="J49" s="137">
        <f t="shared" si="7"/>
        <v>0</v>
      </c>
      <c r="K49" s="137"/>
      <c r="L49" s="137"/>
      <c r="M49" s="137"/>
      <c r="N49" s="137"/>
      <c r="O49" s="137">
        <f t="shared" si="8"/>
        <v>0</v>
      </c>
    </row>
    <row r="50" spans="1:15" s="31" customFormat="1">
      <c r="A50" s="243"/>
      <c r="B50" s="265" t="s">
        <v>147</v>
      </c>
      <c r="C50" s="243" t="s">
        <v>59</v>
      </c>
      <c r="D50" s="312">
        <f>+D48*1.1</f>
        <v>209</v>
      </c>
      <c r="E50" s="307"/>
      <c r="F50" s="151"/>
      <c r="G50" s="94"/>
      <c r="H50" s="137"/>
      <c r="I50" s="137"/>
      <c r="J50" s="137">
        <f t="shared" si="7"/>
        <v>0</v>
      </c>
      <c r="K50" s="137"/>
      <c r="L50" s="137"/>
      <c r="M50" s="137"/>
      <c r="N50" s="137"/>
      <c r="O50" s="137">
        <f t="shared" si="8"/>
        <v>0</v>
      </c>
    </row>
    <row r="51" spans="1:15" s="31" customFormat="1" ht="25.5">
      <c r="A51" s="266"/>
      <c r="B51" s="265" t="s">
        <v>571</v>
      </c>
      <c r="C51" s="266" t="s">
        <v>67</v>
      </c>
      <c r="D51" s="316">
        <f>+D48*7</f>
        <v>1330</v>
      </c>
      <c r="E51" s="304"/>
      <c r="F51" s="151"/>
      <c r="G51" s="94"/>
      <c r="H51" s="137"/>
      <c r="I51" s="137"/>
      <c r="J51" s="137">
        <f t="shared" si="7"/>
        <v>0</v>
      </c>
      <c r="K51" s="137"/>
      <c r="L51" s="137"/>
      <c r="M51" s="137"/>
      <c r="N51" s="137"/>
      <c r="O51" s="137">
        <f t="shared" si="8"/>
        <v>0</v>
      </c>
    </row>
    <row r="52" spans="1:15" s="31" customFormat="1">
      <c r="A52" s="266" t="s">
        <v>244</v>
      </c>
      <c r="B52" s="271" t="s">
        <v>148</v>
      </c>
      <c r="C52" s="266" t="s">
        <v>59</v>
      </c>
      <c r="D52" s="316">
        <f>+D41</f>
        <v>190</v>
      </c>
      <c r="E52" s="304"/>
      <c r="F52" s="151"/>
      <c r="G52" s="94"/>
      <c r="H52" s="137"/>
      <c r="I52" s="137"/>
      <c r="J52" s="137">
        <f t="shared" ref="J52:J157" si="9">G52+H52+I52</f>
        <v>0</v>
      </c>
      <c r="K52" s="137"/>
      <c r="L52" s="137"/>
      <c r="M52" s="137"/>
      <c r="N52" s="137"/>
      <c r="O52" s="137">
        <f t="shared" ref="O52:O157" si="10">N52+M52+L52</f>
        <v>0</v>
      </c>
    </row>
    <row r="53" spans="1:15" s="31" customFormat="1">
      <c r="A53" s="266"/>
      <c r="B53" s="265" t="s">
        <v>574</v>
      </c>
      <c r="C53" s="266" t="s">
        <v>28</v>
      </c>
      <c r="D53" s="316">
        <f>+D52*6</f>
        <v>1140</v>
      </c>
      <c r="E53" s="142"/>
      <c r="F53" s="137"/>
      <c r="G53" s="94"/>
      <c r="H53" s="137"/>
      <c r="I53" s="137"/>
      <c r="J53" s="137">
        <f t="shared" si="9"/>
        <v>0</v>
      </c>
      <c r="K53" s="137"/>
      <c r="L53" s="137"/>
      <c r="M53" s="137"/>
      <c r="N53" s="137"/>
      <c r="O53" s="137">
        <f t="shared" si="10"/>
        <v>0</v>
      </c>
    </row>
    <row r="54" spans="1:15" s="31" customFormat="1" ht="25.5">
      <c r="A54" s="266"/>
      <c r="B54" s="265" t="s">
        <v>575</v>
      </c>
      <c r="C54" s="266" t="s">
        <v>59</v>
      </c>
      <c r="D54" s="316">
        <f>+D52*1.12</f>
        <v>212.8</v>
      </c>
      <c r="E54" s="142"/>
      <c r="F54" s="137"/>
      <c r="G54" s="137"/>
      <c r="H54" s="137"/>
      <c r="I54" s="137"/>
      <c r="J54" s="137">
        <f t="shared" si="9"/>
        <v>0</v>
      </c>
      <c r="K54" s="137"/>
      <c r="L54" s="137"/>
      <c r="M54" s="137"/>
      <c r="N54" s="137"/>
      <c r="O54" s="137">
        <f t="shared" si="10"/>
        <v>0</v>
      </c>
    </row>
    <row r="55" spans="1:15" s="31" customFormat="1" ht="38.25">
      <c r="A55" s="266" t="s">
        <v>245</v>
      </c>
      <c r="B55" s="271" t="s">
        <v>151</v>
      </c>
      <c r="C55" s="266" t="s">
        <v>59</v>
      </c>
      <c r="D55" s="316">
        <f>+D52</f>
        <v>190</v>
      </c>
      <c r="E55" s="306"/>
      <c r="F55" s="167"/>
      <c r="G55" s="168"/>
      <c r="H55" s="167"/>
      <c r="I55" s="167"/>
      <c r="J55" s="167">
        <f t="shared" si="9"/>
        <v>0</v>
      </c>
      <c r="K55" s="167"/>
      <c r="L55" s="167"/>
      <c r="M55" s="167"/>
      <c r="N55" s="167"/>
      <c r="O55" s="167">
        <f t="shared" si="10"/>
        <v>0</v>
      </c>
    </row>
    <row r="56" spans="1:15" s="31" customFormat="1">
      <c r="A56" s="266"/>
      <c r="B56" s="265" t="s">
        <v>576</v>
      </c>
      <c r="C56" s="266" t="s">
        <v>28</v>
      </c>
      <c r="D56" s="316">
        <f>+D55*0.25</f>
        <v>47.5</v>
      </c>
      <c r="E56" s="306"/>
      <c r="F56" s="167"/>
      <c r="G56" s="168"/>
      <c r="H56" s="167"/>
      <c r="I56" s="167"/>
      <c r="J56" s="167">
        <f t="shared" si="9"/>
        <v>0</v>
      </c>
      <c r="K56" s="167"/>
      <c r="L56" s="167"/>
      <c r="M56" s="167"/>
      <c r="N56" s="167"/>
      <c r="O56" s="167">
        <f t="shared" si="10"/>
        <v>0</v>
      </c>
    </row>
    <row r="57" spans="1:15" s="31" customFormat="1" ht="25.5">
      <c r="A57" s="266"/>
      <c r="B57" s="265" t="s">
        <v>577</v>
      </c>
      <c r="C57" s="266" t="s">
        <v>28</v>
      </c>
      <c r="D57" s="316">
        <f>+D55*3</f>
        <v>570</v>
      </c>
      <c r="E57" s="306"/>
      <c r="F57" s="167"/>
      <c r="G57" s="168"/>
      <c r="H57" s="167"/>
      <c r="I57" s="167"/>
      <c r="J57" s="167">
        <f t="shared" si="9"/>
        <v>0</v>
      </c>
      <c r="K57" s="167"/>
      <c r="L57" s="167"/>
      <c r="M57" s="167"/>
      <c r="N57" s="167"/>
      <c r="O57" s="167">
        <f t="shared" si="10"/>
        <v>0</v>
      </c>
    </row>
    <row r="58" spans="1:15" s="31" customFormat="1">
      <c r="A58" s="266"/>
      <c r="B58" s="265" t="s">
        <v>152</v>
      </c>
      <c r="C58" s="266" t="s">
        <v>28</v>
      </c>
      <c r="D58" s="316">
        <f>+D57</f>
        <v>570</v>
      </c>
      <c r="E58" s="306"/>
      <c r="F58" s="167"/>
      <c r="G58" s="168"/>
      <c r="H58" s="167"/>
      <c r="I58" s="167"/>
      <c r="J58" s="167">
        <f t="shared" si="9"/>
        <v>0</v>
      </c>
      <c r="K58" s="167"/>
      <c r="L58" s="167"/>
      <c r="M58" s="167"/>
      <c r="N58" s="167"/>
      <c r="O58" s="167">
        <f t="shared" si="10"/>
        <v>0</v>
      </c>
    </row>
    <row r="59" spans="1:15" s="31" customFormat="1" ht="16.5">
      <c r="A59" s="266"/>
      <c r="B59" s="272" t="s">
        <v>153</v>
      </c>
      <c r="C59" s="266"/>
      <c r="D59" s="316"/>
      <c r="E59" s="306"/>
      <c r="F59" s="167"/>
      <c r="G59" s="168"/>
      <c r="H59" s="167"/>
      <c r="I59" s="167"/>
      <c r="J59" s="167"/>
      <c r="K59" s="167"/>
      <c r="L59" s="167"/>
      <c r="M59" s="167"/>
      <c r="N59" s="167"/>
      <c r="O59" s="167"/>
    </row>
    <row r="60" spans="1:15" s="31" customFormat="1" ht="25.5">
      <c r="A60" s="266" t="s">
        <v>246</v>
      </c>
      <c r="B60" s="270" t="s">
        <v>154</v>
      </c>
      <c r="C60" s="243" t="s">
        <v>59</v>
      </c>
      <c r="D60" s="312">
        <f>1752.09+130</f>
        <v>1882.09</v>
      </c>
      <c r="E60" s="305"/>
      <c r="F60" s="151"/>
      <c r="G60" s="95"/>
      <c r="H60" s="151"/>
      <c r="I60" s="151"/>
      <c r="J60" s="151">
        <f t="shared" si="9"/>
        <v>0</v>
      </c>
      <c r="K60" s="151"/>
      <c r="L60" s="151"/>
      <c r="M60" s="151"/>
      <c r="N60" s="151"/>
      <c r="O60" s="151">
        <f t="shared" si="10"/>
        <v>0</v>
      </c>
    </row>
    <row r="61" spans="1:15" s="31" customFormat="1">
      <c r="A61" s="266"/>
      <c r="B61" s="265" t="s">
        <v>578</v>
      </c>
      <c r="C61" s="243" t="s">
        <v>28</v>
      </c>
      <c r="D61" s="312">
        <f>+D60*0.25</f>
        <v>470.52</v>
      </c>
      <c r="E61" s="306"/>
      <c r="F61" s="137"/>
      <c r="G61" s="94"/>
      <c r="H61" s="137"/>
      <c r="I61" s="137"/>
      <c r="J61" s="137">
        <f t="shared" si="9"/>
        <v>0</v>
      </c>
      <c r="K61" s="137"/>
      <c r="L61" s="137"/>
      <c r="M61" s="137"/>
      <c r="N61" s="137"/>
      <c r="O61" s="137">
        <f t="shared" si="10"/>
        <v>0</v>
      </c>
    </row>
    <row r="62" spans="1:15" s="31" customFormat="1">
      <c r="A62" s="266"/>
      <c r="B62" s="265" t="s">
        <v>579</v>
      </c>
      <c r="C62" s="243" t="s">
        <v>28</v>
      </c>
      <c r="D62" s="312">
        <f>+D60*6</f>
        <v>11292.54</v>
      </c>
      <c r="E62" s="305"/>
      <c r="F62" s="151"/>
      <c r="G62" s="95"/>
      <c r="H62" s="151"/>
      <c r="I62" s="151"/>
      <c r="J62" s="151">
        <f t="shared" si="9"/>
        <v>0</v>
      </c>
      <c r="K62" s="151"/>
      <c r="L62" s="151"/>
      <c r="M62" s="151"/>
      <c r="N62" s="151"/>
      <c r="O62" s="151">
        <f t="shared" si="10"/>
        <v>0</v>
      </c>
    </row>
    <row r="63" spans="1:15" s="31" customFormat="1">
      <c r="A63" s="266"/>
      <c r="B63" s="265" t="s">
        <v>580</v>
      </c>
      <c r="C63" s="243" t="s">
        <v>59</v>
      </c>
      <c r="D63" s="312">
        <f>+D60*1.05</f>
        <v>1976.19</v>
      </c>
      <c r="E63" s="301"/>
      <c r="F63" s="152"/>
      <c r="G63" s="152"/>
      <c r="H63" s="152"/>
      <c r="I63" s="152"/>
      <c r="J63" s="152">
        <f t="shared" si="9"/>
        <v>0</v>
      </c>
      <c r="K63" s="152"/>
      <c r="L63" s="152"/>
      <c r="M63" s="152"/>
      <c r="N63" s="152"/>
      <c r="O63" s="152">
        <f t="shared" si="10"/>
        <v>0</v>
      </c>
    </row>
    <row r="64" spans="1:15" s="31" customFormat="1" ht="25.5">
      <c r="A64" s="266"/>
      <c r="B64" s="265" t="s">
        <v>571</v>
      </c>
      <c r="C64" s="266" t="s">
        <v>67</v>
      </c>
      <c r="D64" s="316">
        <f>+D60*7</f>
        <v>13174.63</v>
      </c>
      <c r="E64" s="306"/>
      <c r="F64" s="167"/>
      <c r="G64" s="168"/>
      <c r="H64" s="167"/>
      <c r="I64" s="167"/>
      <c r="J64" s="167">
        <f t="shared" si="9"/>
        <v>0</v>
      </c>
      <c r="K64" s="167"/>
      <c r="L64" s="167"/>
      <c r="M64" s="167"/>
      <c r="N64" s="167"/>
      <c r="O64" s="167">
        <f t="shared" si="10"/>
        <v>0</v>
      </c>
    </row>
    <row r="65" spans="1:15" s="31" customFormat="1">
      <c r="A65" s="266" t="s">
        <v>247</v>
      </c>
      <c r="B65" s="271" t="s">
        <v>155</v>
      </c>
      <c r="C65" s="266" t="s">
        <v>59</v>
      </c>
      <c r="D65" s="316">
        <f>+D60</f>
        <v>1882.09</v>
      </c>
      <c r="E65" s="306"/>
      <c r="F65" s="167"/>
      <c r="G65" s="168"/>
      <c r="H65" s="167"/>
      <c r="I65" s="167"/>
      <c r="J65" s="167">
        <f t="shared" si="9"/>
        <v>0</v>
      </c>
      <c r="K65" s="167"/>
      <c r="L65" s="167"/>
      <c r="M65" s="167"/>
      <c r="N65" s="167"/>
      <c r="O65" s="167">
        <f t="shared" si="10"/>
        <v>0</v>
      </c>
    </row>
    <row r="66" spans="1:15" s="31" customFormat="1">
      <c r="A66" s="266"/>
      <c r="B66" s="265" t="s">
        <v>574</v>
      </c>
      <c r="C66" s="266" t="s">
        <v>28</v>
      </c>
      <c r="D66" s="316">
        <f>+D65*6</f>
        <v>11292.54</v>
      </c>
      <c r="E66" s="306"/>
      <c r="F66" s="167"/>
      <c r="G66" s="168"/>
      <c r="H66" s="167"/>
      <c r="I66" s="167"/>
      <c r="J66" s="167">
        <f t="shared" si="9"/>
        <v>0</v>
      </c>
      <c r="K66" s="167"/>
      <c r="L66" s="167"/>
      <c r="M66" s="167"/>
      <c r="N66" s="167"/>
      <c r="O66" s="167">
        <f t="shared" si="10"/>
        <v>0</v>
      </c>
    </row>
    <row r="67" spans="1:15" s="31" customFormat="1" ht="25.5">
      <c r="A67" s="266"/>
      <c r="B67" s="265" t="s">
        <v>581</v>
      </c>
      <c r="C67" s="266" t="s">
        <v>59</v>
      </c>
      <c r="D67" s="316">
        <f>+D65*1.12</f>
        <v>2107.94</v>
      </c>
      <c r="E67" s="306"/>
      <c r="F67" s="167"/>
      <c r="G67" s="168"/>
      <c r="H67" s="167"/>
      <c r="I67" s="167"/>
      <c r="J67" s="167">
        <f t="shared" si="9"/>
        <v>0</v>
      </c>
      <c r="K67" s="167"/>
      <c r="L67" s="167"/>
      <c r="M67" s="167"/>
      <c r="N67" s="167"/>
      <c r="O67" s="167">
        <f t="shared" si="10"/>
        <v>0</v>
      </c>
    </row>
    <row r="68" spans="1:15" s="31" customFormat="1" ht="38.25">
      <c r="A68" s="266" t="s">
        <v>248</v>
      </c>
      <c r="B68" s="271" t="s">
        <v>156</v>
      </c>
      <c r="C68" s="266" t="s">
        <v>59</v>
      </c>
      <c r="D68" s="316">
        <f>+D65</f>
        <v>1882.09</v>
      </c>
      <c r="E68" s="306"/>
      <c r="F68" s="167"/>
      <c r="G68" s="168"/>
      <c r="H68" s="167"/>
      <c r="I68" s="167"/>
      <c r="J68" s="167">
        <f t="shared" si="9"/>
        <v>0</v>
      </c>
      <c r="K68" s="167"/>
      <c r="L68" s="167"/>
      <c r="M68" s="167"/>
      <c r="N68" s="167"/>
      <c r="O68" s="167">
        <f t="shared" si="10"/>
        <v>0</v>
      </c>
    </row>
    <row r="69" spans="1:15" s="31" customFormat="1">
      <c r="A69" s="273"/>
      <c r="B69" s="265" t="s">
        <v>576</v>
      </c>
      <c r="C69" s="266" t="s">
        <v>28</v>
      </c>
      <c r="D69" s="316">
        <f>+D68*0.25</f>
        <v>470.52</v>
      </c>
      <c r="E69" s="305"/>
      <c r="F69" s="151"/>
      <c r="G69" s="95"/>
      <c r="H69" s="151"/>
      <c r="I69" s="151"/>
      <c r="J69" s="151">
        <f t="shared" si="9"/>
        <v>0</v>
      </c>
      <c r="K69" s="151"/>
      <c r="L69" s="151"/>
      <c r="M69" s="151"/>
      <c r="N69" s="151"/>
      <c r="O69" s="151">
        <f t="shared" si="10"/>
        <v>0</v>
      </c>
    </row>
    <row r="70" spans="1:15" s="31" customFormat="1" ht="25.5">
      <c r="A70" s="243"/>
      <c r="B70" s="265" t="s">
        <v>577</v>
      </c>
      <c r="C70" s="266" t="s">
        <v>28</v>
      </c>
      <c r="D70" s="316">
        <f>+D68*3</f>
        <v>5646.27</v>
      </c>
      <c r="E70" s="306"/>
      <c r="F70" s="137"/>
      <c r="G70" s="94"/>
      <c r="H70" s="137"/>
      <c r="I70" s="137"/>
      <c r="J70" s="137">
        <f t="shared" si="9"/>
        <v>0</v>
      </c>
      <c r="K70" s="137"/>
      <c r="L70" s="137"/>
      <c r="M70" s="137"/>
      <c r="N70" s="137"/>
      <c r="O70" s="137">
        <f t="shared" si="10"/>
        <v>0</v>
      </c>
    </row>
    <row r="71" spans="1:15" s="31" customFormat="1">
      <c r="A71" s="266"/>
      <c r="B71" s="265" t="s">
        <v>152</v>
      </c>
      <c r="C71" s="266" t="s">
        <v>28</v>
      </c>
      <c r="D71" s="316">
        <f>+D70</f>
        <v>5646.27</v>
      </c>
      <c r="E71" s="306"/>
      <c r="F71" s="151"/>
      <c r="G71" s="94"/>
      <c r="H71" s="137"/>
      <c r="I71" s="137"/>
      <c r="J71" s="137">
        <f t="shared" si="9"/>
        <v>0</v>
      </c>
      <c r="K71" s="137"/>
      <c r="L71" s="137"/>
      <c r="M71" s="137"/>
      <c r="N71" s="137"/>
      <c r="O71" s="137">
        <f t="shared" si="10"/>
        <v>0</v>
      </c>
    </row>
    <row r="72" spans="1:15" s="31" customFormat="1" ht="49.5">
      <c r="A72" s="266"/>
      <c r="B72" s="274" t="s">
        <v>157</v>
      </c>
      <c r="C72" s="266"/>
      <c r="D72" s="316"/>
      <c r="E72" s="307"/>
      <c r="F72" s="151"/>
      <c r="G72" s="94"/>
      <c r="H72" s="137"/>
      <c r="I72" s="137"/>
      <c r="J72" s="137"/>
      <c r="K72" s="137"/>
      <c r="L72" s="137"/>
      <c r="M72" s="137"/>
      <c r="N72" s="137"/>
      <c r="O72" s="137"/>
    </row>
    <row r="73" spans="1:15" s="31" customFormat="1" ht="25.5">
      <c r="A73" s="237" t="s">
        <v>249</v>
      </c>
      <c r="B73" s="270" t="s">
        <v>158</v>
      </c>
      <c r="C73" s="243" t="s">
        <v>59</v>
      </c>
      <c r="D73" s="312">
        <v>430</v>
      </c>
      <c r="E73" s="304"/>
      <c r="F73" s="151"/>
      <c r="G73" s="94"/>
      <c r="H73" s="137"/>
      <c r="I73" s="137"/>
      <c r="J73" s="137">
        <f t="shared" si="9"/>
        <v>0</v>
      </c>
      <c r="K73" s="137"/>
      <c r="L73" s="137"/>
      <c r="M73" s="137"/>
      <c r="N73" s="137"/>
      <c r="O73" s="137">
        <f t="shared" si="10"/>
        <v>0</v>
      </c>
    </row>
    <row r="74" spans="1:15" s="31" customFormat="1">
      <c r="A74" s="243"/>
      <c r="B74" s="265" t="s">
        <v>578</v>
      </c>
      <c r="C74" s="243" t="s">
        <v>28</v>
      </c>
      <c r="D74" s="312">
        <f>+D73*0.25</f>
        <v>107.5</v>
      </c>
      <c r="E74" s="304"/>
      <c r="F74" s="151"/>
      <c r="G74" s="94"/>
      <c r="H74" s="137"/>
      <c r="I74" s="137"/>
      <c r="J74" s="137">
        <f t="shared" si="9"/>
        <v>0</v>
      </c>
      <c r="K74" s="137"/>
      <c r="L74" s="137"/>
      <c r="M74" s="137"/>
      <c r="N74" s="137"/>
      <c r="O74" s="137">
        <f t="shared" si="10"/>
        <v>0</v>
      </c>
    </row>
    <row r="75" spans="1:15" s="31" customFormat="1">
      <c r="A75" s="243"/>
      <c r="B75" s="265" t="s">
        <v>579</v>
      </c>
      <c r="C75" s="243" t="s">
        <v>28</v>
      </c>
      <c r="D75" s="312">
        <f>+D73*6</f>
        <v>2580</v>
      </c>
      <c r="E75" s="308"/>
      <c r="F75" s="151"/>
      <c r="G75" s="95"/>
      <c r="H75" s="151"/>
      <c r="I75" s="151"/>
      <c r="J75" s="151">
        <f t="shared" si="9"/>
        <v>0</v>
      </c>
      <c r="K75" s="151"/>
      <c r="L75" s="151"/>
      <c r="M75" s="151"/>
      <c r="N75" s="151"/>
      <c r="O75" s="151">
        <f t="shared" si="10"/>
        <v>0</v>
      </c>
    </row>
    <row r="76" spans="1:15" s="31" customFormat="1">
      <c r="A76" s="243"/>
      <c r="B76" s="265" t="s">
        <v>582</v>
      </c>
      <c r="C76" s="243" t="s">
        <v>59</v>
      </c>
      <c r="D76" s="312">
        <f>+D73*1.05</f>
        <v>451.5</v>
      </c>
      <c r="E76" s="301"/>
      <c r="F76" s="152"/>
      <c r="G76" s="152"/>
      <c r="H76" s="152"/>
      <c r="I76" s="152"/>
      <c r="J76" s="152">
        <f t="shared" si="9"/>
        <v>0</v>
      </c>
      <c r="K76" s="152"/>
      <c r="L76" s="152"/>
      <c r="M76" s="152"/>
      <c r="N76" s="152"/>
      <c r="O76" s="152">
        <f t="shared" si="10"/>
        <v>0</v>
      </c>
    </row>
    <row r="77" spans="1:15" s="31" customFormat="1" ht="25.5">
      <c r="A77" s="266"/>
      <c r="B77" s="265" t="s">
        <v>571</v>
      </c>
      <c r="C77" s="266" t="s">
        <v>67</v>
      </c>
      <c r="D77" s="316">
        <f>+D73*7</f>
        <v>3010</v>
      </c>
      <c r="E77" s="306"/>
      <c r="F77" s="167"/>
      <c r="G77" s="168"/>
      <c r="H77" s="167"/>
      <c r="I77" s="167"/>
      <c r="J77" s="167">
        <f t="shared" si="9"/>
        <v>0</v>
      </c>
      <c r="K77" s="167"/>
      <c r="L77" s="167"/>
      <c r="M77" s="167"/>
      <c r="N77" s="167"/>
      <c r="O77" s="167">
        <f t="shared" si="10"/>
        <v>0</v>
      </c>
    </row>
    <row r="78" spans="1:15" s="31" customFormat="1">
      <c r="A78" s="266" t="s">
        <v>250</v>
      </c>
      <c r="B78" s="271" t="s">
        <v>159</v>
      </c>
      <c r="C78" s="266" t="s">
        <v>59</v>
      </c>
      <c r="D78" s="316">
        <f>+D73</f>
        <v>430</v>
      </c>
      <c r="E78" s="306"/>
      <c r="F78" s="167"/>
      <c r="G78" s="168"/>
      <c r="H78" s="167"/>
      <c r="I78" s="167"/>
      <c r="J78" s="167">
        <f t="shared" si="9"/>
        <v>0</v>
      </c>
      <c r="K78" s="167"/>
      <c r="L78" s="167"/>
      <c r="M78" s="167"/>
      <c r="N78" s="167"/>
      <c r="O78" s="167">
        <f t="shared" si="10"/>
        <v>0</v>
      </c>
    </row>
    <row r="79" spans="1:15" s="31" customFormat="1">
      <c r="A79" s="266"/>
      <c r="B79" s="265" t="s">
        <v>574</v>
      </c>
      <c r="C79" s="266" t="s">
        <v>28</v>
      </c>
      <c r="D79" s="316">
        <f>+D78*6</f>
        <v>2580</v>
      </c>
      <c r="E79" s="306"/>
      <c r="F79" s="167"/>
      <c r="G79" s="168"/>
      <c r="H79" s="167"/>
      <c r="I79" s="167"/>
      <c r="J79" s="167">
        <f t="shared" si="9"/>
        <v>0</v>
      </c>
      <c r="K79" s="167"/>
      <c r="L79" s="167"/>
      <c r="M79" s="167"/>
      <c r="N79" s="167"/>
      <c r="O79" s="167">
        <f t="shared" si="10"/>
        <v>0</v>
      </c>
    </row>
    <row r="80" spans="1:15" s="31" customFormat="1" ht="25.5">
      <c r="A80" s="266"/>
      <c r="B80" s="265" t="s">
        <v>581</v>
      </c>
      <c r="C80" s="266" t="s">
        <v>59</v>
      </c>
      <c r="D80" s="316">
        <f>+D78*1.12</f>
        <v>481.6</v>
      </c>
      <c r="E80" s="306"/>
      <c r="F80" s="167"/>
      <c r="G80" s="168"/>
      <c r="H80" s="167"/>
      <c r="I80" s="167"/>
      <c r="J80" s="167">
        <f t="shared" si="9"/>
        <v>0</v>
      </c>
      <c r="K80" s="167"/>
      <c r="L80" s="167"/>
      <c r="M80" s="167"/>
      <c r="N80" s="167"/>
      <c r="O80" s="167">
        <f t="shared" si="10"/>
        <v>0</v>
      </c>
    </row>
    <row r="81" spans="1:15" s="31" customFormat="1" ht="38.25">
      <c r="A81" s="266" t="s">
        <v>251</v>
      </c>
      <c r="B81" s="271" t="s">
        <v>160</v>
      </c>
      <c r="C81" s="266" t="s">
        <v>59</v>
      </c>
      <c r="D81" s="316">
        <f>+D78</f>
        <v>430</v>
      </c>
      <c r="E81" s="306"/>
      <c r="F81" s="167"/>
      <c r="G81" s="168"/>
      <c r="H81" s="167"/>
      <c r="I81" s="167"/>
      <c r="J81" s="167">
        <f t="shared" si="9"/>
        <v>0</v>
      </c>
      <c r="K81" s="167"/>
      <c r="L81" s="167"/>
      <c r="M81" s="167"/>
      <c r="N81" s="167"/>
      <c r="O81" s="167">
        <f t="shared" si="10"/>
        <v>0</v>
      </c>
    </row>
    <row r="82" spans="1:15" s="31" customFormat="1">
      <c r="A82" s="266"/>
      <c r="B82" s="265" t="s">
        <v>576</v>
      </c>
      <c r="C82" s="266" t="s">
        <v>28</v>
      </c>
      <c r="D82" s="316">
        <f>+D81*0.25</f>
        <v>107.5</v>
      </c>
      <c r="E82" s="305"/>
      <c r="F82" s="151"/>
      <c r="G82" s="95"/>
      <c r="H82" s="151"/>
      <c r="I82" s="151"/>
      <c r="J82" s="151">
        <f t="shared" si="9"/>
        <v>0</v>
      </c>
      <c r="K82" s="151"/>
      <c r="L82" s="151"/>
      <c r="M82" s="151"/>
      <c r="N82" s="151"/>
      <c r="O82" s="151">
        <f t="shared" si="10"/>
        <v>0</v>
      </c>
    </row>
    <row r="83" spans="1:15" s="31" customFormat="1" ht="25.5">
      <c r="A83" s="266"/>
      <c r="B83" s="265" t="s">
        <v>583</v>
      </c>
      <c r="C83" s="266" t="s">
        <v>28</v>
      </c>
      <c r="D83" s="316">
        <f>+D81*3</f>
        <v>1290</v>
      </c>
      <c r="E83" s="306"/>
      <c r="F83" s="137"/>
      <c r="G83" s="94"/>
      <c r="H83" s="137"/>
      <c r="I83" s="137"/>
      <c r="J83" s="137">
        <f t="shared" si="9"/>
        <v>0</v>
      </c>
      <c r="K83" s="137"/>
      <c r="L83" s="137"/>
      <c r="M83" s="137"/>
      <c r="N83" s="137"/>
      <c r="O83" s="137">
        <f t="shared" si="10"/>
        <v>0</v>
      </c>
    </row>
    <row r="84" spans="1:15" s="31" customFormat="1">
      <c r="A84" s="266"/>
      <c r="B84" s="265" t="s">
        <v>152</v>
      </c>
      <c r="C84" s="266" t="s">
        <v>28</v>
      </c>
      <c r="D84" s="316">
        <f>+D83</f>
        <v>1290</v>
      </c>
      <c r="E84" s="306"/>
      <c r="F84" s="151"/>
      <c r="G84" s="94"/>
      <c r="H84" s="137"/>
      <c r="I84" s="137"/>
      <c r="J84" s="137">
        <f t="shared" si="9"/>
        <v>0</v>
      </c>
      <c r="K84" s="137"/>
      <c r="L84" s="137"/>
      <c r="M84" s="137"/>
      <c r="N84" s="137"/>
      <c r="O84" s="137">
        <f t="shared" si="10"/>
        <v>0</v>
      </c>
    </row>
    <row r="85" spans="1:15" s="31" customFormat="1" ht="16.5">
      <c r="A85" s="266"/>
      <c r="B85" s="275" t="s">
        <v>161</v>
      </c>
      <c r="C85" s="266"/>
      <c r="D85" s="316"/>
      <c r="E85" s="307"/>
      <c r="F85" s="151"/>
      <c r="G85" s="94"/>
      <c r="H85" s="137"/>
      <c r="I85" s="137"/>
      <c r="J85" s="137"/>
      <c r="K85" s="137"/>
      <c r="L85" s="137"/>
      <c r="M85" s="137"/>
      <c r="N85" s="137"/>
      <c r="O85" s="137"/>
    </row>
    <row r="86" spans="1:15" s="31" customFormat="1" ht="25.5">
      <c r="A86" s="266" t="s">
        <v>252</v>
      </c>
      <c r="B86" s="271" t="s">
        <v>162</v>
      </c>
      <c r="C86" s="266" t="s">
        <v>59</v>
      </c>
      <c r="D86" s="316">
        <v>190</v>
      </c>
      <c r="E86" s="304"/>
      <c r="F86" s="151"/>
      <c r="G86" s="94"/>
      <c r="H86" s="137"/>
      <c r="I86" s="137"/>
      <c r="J86" s="137">
        <f t="shared" si="9"/>
        <v>0</v>
      </c>
      <c r="K86" s="137"/>
      <c r="L86" s="137"/>
      <c r="M86" s="137"/>
      <c r="N86" s="137"/>
      <c r="O86" s="137">
        <f t="shared" si="10"/>
        <v>0</v>
      </c>
    </row>
    <row r="87" spans="1:15" s="31" customFormat="1">
      <c r="A87" s="266"/>
      <c r="B87" s="265" t="s">
        <v>584</v>
      </c>
      <c r="C87" s="266" t="s">
        <v>29</v>
      </c>
      <c r="D87" s="316">
        <f>912*1.1</f>
        <v>1003.2</v>
      </c>
      <c r="E87" s="308"/>
      <c r="F87" s="151"/>
      <c r="G87" s="95"/>
      <c r="H87" s="151"/>
      <c r="I87" s="151"/>
      <c r="J87" s="151">
        <f t="shared" si="9"/>
        <v>0</v>
      </c>
      <c r="K87" s="151"/>
      <c r="L87" s="151"/>
      <c r="M87" s="151"/>
      <c r="N87" s="151"/>
      <c r="O87" s="151">
        <f t="shared" si="10"/>
        <v>0</v>
      </c>
    </row>
    <row r="88" spans="1:15" s="31" customFormat="1">
      <c r="A88" s="266"/>
      <c r="B88" s="265" t="s">
        <v>578</v>
      </c>
      <c r="C88" s="243" t="s">
        <v>28</v>
      </c>
      <c r="D88" s="312">
        <f>+D86*0.25</f>
        <v>47.5</v>
      </c>
      <c r="E88" s="301"/>
      <c r="F88" s="152"/>
      <c r="G88" s="152"/>
      <c r="H88" s="152"/>
      <c r="I88" s="152"/>
      <c r="J88" s="152">
        <f t="shared" si="9"/>
        <v>0</v>
      </c>
      <c r="K88" s="152"/>
      <c r="L88" s="152"/>
      <c r="M88" s="152"/>
      <c r="N88" s="152"/>
      <c r="O88" s="152">
        <f t="shared" si="10"/>
        <v>0</v>
      </c>
    </row>
    <row r="89" spans="1:15" s="31" customFormat="1">
      <c r="A89" s="266"/>
      <c r="B89" s="265" t="s">
        <v>289</v>
      </c>
      <c r="C89" s="243" t="s">
        <v>28</v>
      </c>
      <c r="D89" s="312">
        <f>+D86*6</f>
        <v>1140</v>
      </c>
      <c r="E89" s="306"/>
      <c r="F89" s="167"/>
      <c r="G89" s="168"/>
      <c r="H89" s="167"/>
      <c r="I89" s="167"/>
      <c r="J89" s="167">
        <f t="shared" si="9"/>
        <v>0</v>
      </c>
      <c r="K89" s="167"/>
      <c r="L89" s="167"/>
      <c r="M89" s="167"/>
      <c r="N89" s="167"/>
      <c r="O89" s="167">
        <f t="shared" si="10"/>
        <v>0</v>
      </c>
    </row>
    <row r="90" spans="1:15" s="31" customFormat="1">
      <c r="A90" s="266"/>
      <c r="B90" s="265" t="s">
        <v>290</v>
      </c>
      <c r="C90" s="266" t="s">
        <v>59</v>
      </c>
      <c r="D90" s="316">
        <f>+D86*1.1</f>
        <v>209</v>
      </c>
      <c r="E90" s="306"/>
      <c r="F90" s="167"/>
      <c r="G90" s="168"/>
      <c r="H90" s="167"/>
      <c r="I90" s="167"/>
      <c r="J90" s="167">
        <f t="shared" si="9"/>
        <v>0</v>
      </c>
      <c r="K90" s="167"/>
      <c r="L90" s="167"/>
      <c r="M90" s="167"/>
      <c r="N90" s="167"/>
      <c r="O90" s="167">
        <f t="shared" si="10"/>
        <v>0</v>
      </c>
    </row>
    <row r="91" spans="1:15" s="31" customFormat="1">
      <c r="A91" s="266"/>
      <c r="B91" s="265" t="s">
        <v>163</v>
      </c>
      <c r="C91" s="266" t="s">
        <v>29</v>
      </c>
      <c r="D91" s="316">
        <f>+D92</f>
        <v>1342</v>
      </c>
      <c r="E91" s="306"/>
      <c r="F91" s="167"/>
      <c r="G91" s="168"/>
      <c r="H91" s="167"/>
      <c r="I91" s="167"/>
      <c r="J91" s="167">
        <f t="shared" si="9"/>
        <v>0</v>
      </c>
      <c r="K91" s="167"/>
      <c r="L91" s="167"/>
      <c r="M91" s="167"/>
      <c r="N91" s="167"/>
      <c r="O91" s="167">
        <f t="shared" si="10"/>
        <v>0</v>
      </c>
    </row>
    <row r="92" spans="1:15" s="31" customFormat="1">
      <c r="A92" s="266"/>
      <c r="B92" s="276" t="s">
        <v>164</v>
      </c>
      <c r="C92" s="266" t="s">
        <v>29</v>
      </c>
      <c r="D92" s="316">
        <f>1220*1.1</f>
        <v>1342</v>
      </c>
      <c r="E92" s="306"/>
      <c r="F92" s="167"/>
      <c r="G92" s="168"/>
      <c r="H92" s="167"/>
      <c r="I92" s="167"/>
      <c r="J92" s="167">
        <f t="shared" si="9"/>
        <v>0</v>
      </c>
      <c r="K92" s="167"/>
      <c r="L92" s="167"/>
      <c r="M92" s="167"/>
      <c r="N92" s="167"/>
      <c r="O92" s="167">
        <f t="shared" si="10"/>
        <v>0</v>
      </c>
    </row>
    <row r="93" spans="1:15" s="31" customFormat="1">
      <c r="A93" s="266" t="s">
        <v>253</v>
      </c>
      <c r="B93" s="271" t="s">
        <v>165</v>
      </c>
      <c r="C93" s="266" t="s">
        <v>59</v>
      </c>
      <c r="D93" s="316">
        <v>500</v>
      </c>
      <c r="E93" s="306"/>
      <c r="F93" s="167"/>
      <c r="G93" s="168"/>
      <c r="H93" s="167"/>
      <c r="I93" s="167"/>
      <c r="J93" s="167">
        <f t="shared" si="9"/>
        <v>0</v>
      </c>
      <c r="K93" s="167"/>
      <c r="L93" s="167"/>
      <c r="M93" s="167"/>
      <c r="N93" s="167"/>
      <c r="O93" s="167">
        <f t="shared" si="10"/>
        <v>0</v>
      </c>
    </row>
    <row r="94" spans="1:15" s="31" customFormat="1">
      <c r="A94" s="266"/>
      <c r="B94" s="265" t="s">
        <v>574</v>
      </c>
      <c r="C94" s="266" t="s">
        <v>28</v>
      </c>
      <c r="D94" s="316">
        <f>+D93*6</f>
        <v>3000</v>
      </c>
      <c r="E94" s="305"/>
      <c r="F94" s="151"/>
      <c r="G94" s="95"/>
      <c r="H94" s="151"/>
      <c r="I94" s="151"/>
      <c r="J94" s="151">
        <f t="shared" si="9"/>
        <v>0</v>
      </c>
      <c r="K94" s="151"/>
      <c r="L94" s="151"/>
      <c r="M94" s="151"/>
      <c r="N94" s="151"/>
      <c r="O94" s="151">
        <f t="shared" si="10"/>
        <v>0</v>
      </c>
    </row>
    <row r="95" spans="1:15" s="31" customFormat="1" ht="25.5">
      <c r="A95" s="273"/>
      <c r="B95" s="265" t="s">
        <v>581</v>
      </c>
      <c r="C95" s="243" t="s">
        <v>59</v>
      </c>
      <c r="D95" s="312">
        <f>+D93*1.14</f>
        <v>570</v>
      </c>
      <c r="E95" s="306"/>
      <c r="F95" s="137"/>
      <c r="G95" s="94"/>
      <c r="H95" s="137"/>
      <c r="I95" s="137"/>
      <c r="J95" s="137">
        <f t="shared" si="9"/>
        <v>0</v>
      </c>
      <c r="K95" s="137"/>
      <c r="L95" s="137"/>
      <c r="M95" s="137"/>
      <c r="N95" s="137"/>
      <c r="O95" s="137">
        <f t="shared" si="10"/>
        <v>0</v>
      </c>
    </row>
    <row r="96" spans="1:15" s="31" customFormat="1" ht="38.25">
      <c r="A96" s="243" t="s">
        <v>254</v>
      </c>
      <c r="B96" s="277" t="s">
        <v>166</v>
      </c>
      <c r="C96" s="243" t="s">
        <v>59</v>
      </c>
      <c r="D96" s="312">
        <f>+D93</f>
        <v>500</v>
      </c>
      <c r="E96" s="306"/>
      <c r="F96" s="151"/>
      <c r="G96" s="94"/>
      <c r="H96" s="137"/>
      <c r="I96" s="137"/>
      <c r="J96" s="137">
        <f t="shared" si="9"/>
        <v>0</v>
      </c>
      <c r="K96" s="137"/>
      <c r="L96" s="137"/>
      <c r="M96" s="137"/>
      <c r="N96" s="137"/>
      <c r="O96" s="137">
        <f t="shared" si="10"/>
        <v>0</v>
      </c>
    </row>
    <row r="97" spans="1:15" s="31" customFormat="1">
      <c r="A97" s="266"/>
      <c r="B97" s="265" t="s">
        <v>576</v>
      </c>
      <c r="C97" s="266" t="s">
        <v>28</v>
      </c>
      <c r="D97" s="316">
        <f>+D96*0.25</f>
        <v>125</v>
      </c>
      <c r="E97" s="307"/>
      <c r="F97" s="151"/>
      <c r="G97" s="94"/>
      <c r="H97" s="137"/>
      <c r="I97" s="137"/>
      <c r="J97" s="137">
        <f t="shared" si="9"/>
        <v>0</v>
      </c>
      <c r="K97" s="137"/>
      <c r="L97" s="137"/>
      <c r="M97" s="137"/>
      <c r="N97" s="137"/>
      <c r="O97" s="137">
        <f t="shared" si="10"/>
        <v>0</v>
      </c>
    </row>
    <row r="98" spans="1:15" s="31" customFormat="1" ht="25.5">
      <c r="A98" s="266"/>
      <c r="B98" s="265" t="s">
        <v>585</v>
      </c>
      <c r="C98" s="266" t="s">
        <v>28</v>
      </c>
      <c r="D98" s="316">
        <f>+D96*3</f>
        <v>1500</v>
      </c>
      <c r="E98" s="304"/>
      <c r="F98" s="151"/>
      <c r="G98" s="94"/>
      <c r="H98" s="137"/>
      <c r="I98" s="137"/>
      <c r="J98" s="137">
        <f t="shared" si="9"/>
        <v>0</v>
      </c>
      <c r="K98" s="137"/>
      <c r="L98" s="137"/>
      <c r="M98" s="137"/>
      <c r="N98" s="137"/>
      <c r="O98" s="137">
        <f t="shared" si="10"/>
        <v>0</v>
      </c>
    </row>
    <row r="99" spans="1:15" s="31" customFormat="1">
      <c r="A99" s="266"/>
      <c r="B99" s="265" t="s">
        <v>152</v>
      </c>
      <c r="C99" s="266" t="s">
        <v>28</v>
      </c>
      <c r="D99" s="316">
        <f>+D98</f>
        <v>1500</v>
      </c>
      <c r="E99" s="304"/>
      <c r="F99" s="151"/>
      <c r="G99" s="94"/>
      <c r="H99" s="137"/>
      <c r="I99" s="137"/>
      <c r="J99" s="137">
        <f t="shared" ref="J99:J155" si="11">G99+H99+I99</f>
        <v>0</v>
      </c>
      <c r="K99" s="137"/>
      <c r="L99" s="137"/>
      <c r="M99" s="137"/>
      <c r="N99" s="137"/>
      <c r="O99" s="137">
        <f t="shared" ref="O99:O155" si="12">N99+M99+L99</f>
        <v>0</v>
      </c>
    </row>
    <row r="100" spans="1:15" s="31" customFormat="1" ht="25.5">
      <c r="A100" s="266" t="s">
        <v>255</v>
      </c>
      <c r="B100" s="278" t="s">
        <v>167</v>
      </c>
      <c r="C100" s="279" t="s">
        <v>29</v>
      </c>
      <c r="D100" s="317">
        <f>+D102+D103</f>
        <v>3559.5</v>
      </c>
      <c r="E100" s="142"/>
      <c r="F100" s="137"/>
      <c r="G100" s="94"/>
      <c r="H100" s="137"/>
      <c r="I100" s="137"/>
      <c r="J100" s="137">
        <f t="shared" si="11"/>
        <v>0</v>
      </c>
      <c r="K100" s="137"/>
      <c r="L100" s="137"/>
      <c r="M100" s="137"/>
      <c r="N100" s="137"/>
      <c r="O100" s="151">
        <f t="shared" si="12"/>
        <v>0</v>
      </c>
    </row>
    <row r="101" spans="1:15" s="31" customFormat="1">
      <c r="A101" s="266"/>
      <c r="B101" s="265" t="s">
        <v>574</v>
      </c>
      <c r="C101" s="279" t="s">
        <v>28</v>
      </c>
      <c r="D101" s="317">
        <f>+D100*0.25</f>
        <v>889.88</v>
      </c>
      <c r="E101" s="142"/>
      <c r="F101" s="137"/>
      <c r="G101" s="137"/>
      <c r="H101" s="137"/>
      <c r="I101" s="137"/>
      <c r="J101" s="137">
        <f t="shared" si="11"/>
        <v>0</v>
      </c>
      <c r="K101" s="137"/>
      <c r="L101" s="137"/>
      <c r="M101" s="137"/>
      <c r="N101" s="137"/>
      <c r="O101" s="152">
        <f t="shared" si="12"/>
        <v>0</v>
      </c>
    </row>
    <row r="102" spans="1:15" s="31" customFormat="1" ht="25.5">
      <c r="A102" s="266"/>
      <c r="B102" s="265" t="s">
        <v>168</v>
      </c>
      <c r="C102" s="279" t="s">
        <v>29</v>
      </c>
      <c r="D102" s="317">
        <f>3100*1.05</f>
        <v>3255</v>
      </c>
      <c r="E102" s="306"/>
      <c r="F102" s="167"/>
      <c r="G102" s="168"/>
      <c r="H102" s="167"/>
      <c r="I102" s="167"/>
      <c r="J102" s="167">
        <f t="shared" si="11"/>
        <v>0</v>
      </c>
      <c r="K102" s="167"/>
      <c r="L102" s="167"/>
      <c r="M102" s="167"/>
      <c r="N102" s="167"/>
      <c r="O102" s="167">
        <f t="shared" si="12"/>
        <v>0</v>
      </c>
    </row>
    <row r="103" spans="1:15" s="31" customFormat="1" ht="25.5">
      <c r="A103" s="266"/>
      <c r="B103" s="265" t="s">
        <v>169</v>
      </c>
      <c r="C103" s="279" t="s">
        <v>29</v>
      </c>
      <c r="D103" s="317">
        <f>290*1.05</f>
        <v>304.5</v>
      </c>
      <c r="E103" s="306"/>
      <c r="F103" s="167"/>
      <c r="G103" s="168"/>
      <c r="H103" s="167"/>
      <c r="I103" s="167"/>
      <c r="J103" s="167">
        <f t="shared" si="11"/>
        <v>0</v>
      </c>
      <c r="K103" s="167"/>
      <c r="L103" s="167"/>
      <c r="M103" s="167"/>
      <c r="N103" s="167"/>
      <c r="O103" s="167">
        <f t="shared" si="12"/>
        <v>0</v>
      </c>
    </row>
    <row r="104" spans="1:15" s="31" customFormat="1" ht="25.5">
      <c r="A104" s="266" t="s">
        <v>256</v>
      </c>
      <c r="B104" s="271" t="s">
        <v>586</v>
      </c>
      <c r="C104" s="266" t="s">
        <v>29</v>
      </c>
      <c r="D104" s="316">
        <v>303</v>
      </c>
      <c r="E104" s="306"/>
      <c r="F104" s="167"/>
      <c r="G104" s="168"/>
      <c r="H104" s="167"/>
      <c r="I104" s="167"/>
      <c r="J104" s="167">
        <f t="shared" si="11"/>
        <v>0</v>
      </c>
      <c r="K104" s="167"/>
      <c r="L104" s="167"/>
      <c r="M104" s="167"/>
      <c r="N104" s="167"/>
      <c r="O104" s="167">
        <f t="shared" si="12"/>
        <v>0</v>
      </c>
    </row>
    <row r="105" spans="1:15" s="31" customFormat="1" ht="25.5">
      <c r="A105" s="266"/>
      <c r="B105" s="265" t="s">
        <v>170</v>
      </c>
      <c r="C105" s="266" t="s">
        <v>29</v>
      </c>
      <c r="D105" s="316">
        <f>+D104*1.1</f>
        <v>333.3</v>
      </c>
      <c r="E105" s="306"/>
      <c r="F105" s="167"/>
      <c r="G105" s="168"/>
      <c r="H105" s="167"/>
      <c r="I105" s="167"/>
      <c r="J105" s="167">
        <f t="shared" si="11"/>
        <v>0</v>
      </c>
      <c r="K105" s="167"/>
      <c r="L105" s="167"/>
      <c r="M105" s="167"/>
      <c r="N105" s="167"/>
      <c r="O105" s="167">
        <f t="shared" si="12"/>
        <v>0</v>
      </c>
    </row>
    <row r="106" spans="1:15" s="31" customFormat="1">
      <c r="A106" s="266"/>
      <c r="B106" s="265" t="s">
        <v>171</v>
      </c>
      <c r="C106" s="266" t="s">
        <v>29</v>
      </c>
      <c r="D106" s="316">
        <f>+D104*1.05</f>
        <v>318.14999999999998</v>
      </c>
      <c r="E106" s="306"/>
      <c r="F106" s="167"/>
      <c r="G106" s="168"/>
      <c r="H106" s="167"/>
      <c r="I106" s="167"/>
      <c r="J106" s="167">
        <f t="shared" si="11"/>
        <v>0</v>
      </c>
      <c r="K106" s="167"/>
      <c r="L106" s="167"/>
      <c r="M106" s="167"/>
      <c r="N106" s="167"/>
      <c r="O106" s="167">
        <f t="shared" si="12"/>
        <v>0</v>
      </c>
    </row>
    <row r="107" spans="1:15" s="31" customFormat="1">
      <c r="A107" s="266"/>
      <c r="B107" s="265" t="s">
        <v>172</v>
      </c>
      <c r="C107" s="266" t="s">
        <v>59</v>
      </c>
      <c r="D107" s="316">
        <f>+D104*0.3*6</f>
        <v>545.4</v>
      </c>
      <c r="E107" s="305"/>
      <c r="F107" s="151"/>
      <c r="G107" s="95"/>
      <c r="H107" s="151"/>
      <c r="I107" s="151"/>
      <c r="J107" s="151">
        <f t="shared" si="11"/>
        <v>0</v>
      </c>
      <c r="K107" s="151"/>
      <c r="L107" s="151"/>
      <c r="M107" s="151"/>
      <c r="N107" s="151"/>
      <c r="O107" s="151">
        <f t="shared" si="12"/>
        <v>0</v>
      </c>
    </row>
    <row r="108" spans="1:15" s="31" customFormat="1">
      <c r="A108" s="266"/>
      <c r="B108" s="265" t="s">
        <v>587</v>
      </c>
      <c r="C108" s="266" t="s">
        <v>59</v>
      </c>
      <c r="D108" s="316">
        <f>+D104*0.3*1.1</f>
        <v>99.99</v>
      </c>
      <c r="E108" s="305"/>
      <c r="F108" s="151"/>
      <c r="G108" s="95"/>
      <c r="H108" s="151"/>
      <c r="I108" s="151"/>
      <c r="J108" s="151">
        <f t="shared" si="11"/>
        <v>0</v>
      </c>
      <c r="K108" s="151"/>
      <c r="L108" s="151"/>
      <c r="M108" s="151"/>
      <c r="N108" s="151"/>
      <c r="O108" s="151">
        <f t="shared" si="12"/>
        <v>0</v>
      </c>
    </row>
    <row r="109" spans="1:15" s="31" customFormat="1">
      <c r="A109" s="266"/>
      <c r="B109" s="265" t="s">
        <v>173</v>
      </c>
      <c r="C109" s="266" t="s">
        <v>29</v>
      </c>
      <c r="D109" s="316">
        <f>+D104</f>
        <v>303</v>
      </c>
      <c r="E109" s="301"/>
      <c r="F109" s="152"/>
      <c r="G109" s="152"/>
      <c r="H109" s="152"/>
      <c r="I109" s="152"/>
      <c r="J109" s="152">
        <f t="shared" si="11"/>
        <v>0</v>
      </c>
      <c r="K109" s="152"/>
      <c r="L109" s="152"/>
      <c r="M109" s="152"/>
      <c r="N109" s="152"/>
      <c r="O109" s="152">
        <f t="shared" si="12"/>
        <v>0</v>
      </c>
    </row>
    <row r="110" spans="1:15" s="31" customFormat="1">
      <c r="A110" s="266"/>
      <c r="B110" s="265" t="s">
        <v>65</v>
      </c>
      <c r="C110" s="266" t="s">
        <v>59</v>
      </c>
      <c r="D110" s="316">
        <f>+D104*4</f>
        <v>1212</v>
      </c>
      <c r="E110" s="306"/>
      <c r="F110" s="167"/>
      <c r="G110" s="168"/>
      <c r="H110" s="167"/>
      <c r="I110" s="167"/>
      <c r="J110" s="167">
        <f t="shared" si="11"/>
        <v>0</v>
      </c>
      <c r="K110" s="167"/>
      <c r="L110" s="167"/>
      <c r="M110" s="167"/>
      <c r="N110" s="167"/>
      <c r="O110" s="167">
        <f t="shared" si="12"/>
        <v>0</v>
      </c>
    </row>
    <row r="111" spans="1:15" s="31" customFormat="1">
      <c r="A111" s="266"/>
      <c r="B111" s="265" t="s">
        <v>174</v>
      </c>
      <c r="C111" s="266" t="s">
        <v>220</v>
      </c>
      <c r="D111" s="316">
        <v>1</v>
      </c>
      <c r="E111" s="306"/>
      <c r="F111" s="167"/>
      <c r="G111" s="168"/>
      <c r="H111" s="167"/>
      <c r="I111" s="167"/>
      <c r="J111" s="167">
        <f t="shared" si="11"/>
        <v>0</v>
      </c>
      <c r="K111" s="167"/>
      <c r="L111" s="167"/>
      <c r="M111" s="167"/>
      <c r="N111" s="167"/>
      <c r="O111" s="167">
        <f t="shared" si="12"/>
        <v>0</v>
      </c>
    </row>
    <row r="112" spans="1:15" s="31" customFormat="1" ht="16.5">
      <c r="A112" s="266"/>
      <c r="B112" s="256" t="s">
        <v>175</v>
      </c>
      <c r="C112" s="280" t="s">
        <v>67</v>
      </c>
      <c r="D112" s="318">
        <v>4</v>
      </c>
      <c r="E112" s="306"/>
      <c r="F112" s="167"/>
      <c r="G112" s="168"/>
      <c r="H112" s="167"/>
      <c r="I112" s="167"/>
      <c r="J112" s="167"/>
      <c r="K112" s="167"/>
      <c r="L112" s="167"/>
      <c r="M112" s="167"/>
      <c r="N112" s="167"/>
      <c r="O112" s="167"/>
    </row>
    <row r="113" spans="1:15" s="31" customFormat="1">
      <c r="A113" s="281" t="s">
        <v>257</v>
      </c>
      <c r="B113" s="251" t="s">
        <v>176</v>
      </c>
      <c r="C113" s="252" t="s">
        <v>60</v>
      </c>
      <c r="D113" s="314">
        <v>15</v>
      </c>
      <c r="E113" s="306"/>
      <c r="F113" s="167"/>
      <c r="G113" s="168"/>
      <c r="H113" s="167"/>
      <c r="I113" s="167"/>
      <c r="J113" s="167">
        <f t="shared" si="11"/>
        <v>0</v>
      </c>
      <c r="K113" s="167"/>
      <c r="L113" s="167"/>
      <c r="M113" s="167"/>
      <c r="N113" s="167"/>
      <c r="O113" s="167">
        <f t="shared" si="12"/>
        <v>0</v>
      </c>
    </row>
    <row r="114" spans="1:15" s="31" customFormat="1">
      <c r="A114" s="281" t="s">
        <v>258</v>
      </c>
      <c r="B114" s="251" t="s">
        <v>177</v>
      </c>
      <c r="C114" s="252" t="s">
        <v>59</v>
      </c>
      <c r="D114" s="314">
        <v>30</v>
      </c>
      <c r="E114" s="306"/>
      <c r="F114" s="167"/>
      <c r="G114" s="168"/>
      <c r="H114" s="167"/>
      <c r="I114" s="167"/>
      <c r="J114" s="167">
        <f t="shared" si="11"/>
        <v>0</v>
      </c>
      <c r="K114" s="167"/>
      <c r="L114" s="167"/>
      <c r="M114" s="167"/>
      <c r="N114" s="167"/>
      <c r="O114" s="167">
        <f t="shared" si="12"/>
        <v>0</v>
      </c>
    </row>
    <row r="115" spans="1:15" s="31" customFormat="1">
      <c r="A115" s="281" t="s">
        <v>259</v>
      </c>
      <c r="B115" s="251" t="s">
        <v>178</v>
      </c>
      <c r="C115" s="252" t="s">
        <v>60</v>
      </c>
      <c r="D115" s="314">
        <v>3</v>
      </c>
      <c r="E115" s="305"/>
      <c r="F115" s="151"/>
      <c r="G115" s="95"/>
      <c r="H115" s="151"/>
      <c r="I115" s="151"/>
      <c r="J115" s="151">
        <f t="shared" si="11"/>
        <v>0</v>
      </c>
      <c r="K115" s="151"/>
      <c r="L115" s="151"/>
      <c r="M115" s="151"/>
      <c r="N115" s="151"/>
      <c r="O115" s="151">
        <f t="shared" si="12"/>
        <v>0</v>
      </c>
    </row>
    <row r="116" spans="1:15" s="31" customFormat="1">
      <c r="A116" s="281" t="s">
        <v>260</v>
      </c>
      <c r="B116" s="278" t="s">
        <v>179</v>
      </c>
      <c r="C116" s="282" t="s">
        <v>60</v>
      </c>
      <c r="D116" s="319">
        <v>1.5</v>
      </c>
      <c r="E116" s="306"/>
      <c r="F116" s="137"/>
      <c r="G116" s="94"/>
      <c r="H116" s="137"/>
      <c r="I116" s="137"/>
      <c r="J116" s="137">
        <f t="shared" si="11"/>
        <v>0</v>
      </c>
      <c r="K116" s="137"/>
      <c r="L116" s="137"/>
      <c r="M116" s="137"/>
      <c r="N116" s="137"/>
      <c r="O116" s="137">
        <f t="shared" si="12"/>
        <v>0</v>
      </c>
    </row>
    <row r="117" spans="1:15" s="31" customFormat="1" ht="38.25">
      <c r="A117" s="281" t="s">
        <v>261</v>
      </c>
      <c r="B117" s="251" t="s">
        <v>180</v>
      </c>
      <c r="C117" s="252" t="s">
        <v>60</v>
      </c>
      <c r="D117" s="314">
        <v>3</v>
      </c>
      <c r="E117" s="306"/>
      <c r="F117" s="151"/>
      <c r="G117" s="94"/>
      <c r="H117" s="137"/>
      <c r="I117" s="137"/>
      <c r="J117" s="137">
        <f t="shared" si="11"/>
        <v>0</v>
      </c>
      <c r="K117" s="137"/>
      <c r="L117" s="137"/>
      <c r="M117" s="137"/>
      <c r="N117" s="137"/>
      <c r="O117" s="137">
        <f t="shared" si="12"/>
        <v>0</v>
      </c>
    </row>
    <row r="118" spans="1:15" s="31" customFormat="1">
      <c r="A118" s="266" t="s">
        <v>262</v>
      </c>
      <c r="B118" s="238" t="s">
        <v>181</v>
      </c>
      <c r="C118" s="252" t="s">
        <v>59</v>
      </c>
      <c r="D118" s="314">
        <v>20</v>
      </c>
      <c r="E118" s="307"/>
      <c r="F118" s="151"/>
      <c r="G118" s="94"/>
      <c r="H118" s="137"/>
      <c r="I118" s="137"/>
      <c r="J118" s="137">
        <f t="shared" si="11"/>
        <v>0</v>
      </c>
      <c r="K118" s="137"/>
      <c r="L118" s="137"/>
      <c r="M118" s="137"/>
      <c r="N118" s="137"/>
      <c r="O118" s="137">
        <f t="shared" si="12"/>
        <v>0</v>
      </c>
    </row>
    <row r="119" spans="1:15" s="31" customFormat="1">
      <c r="A119" s="266" t="s">
        <v>263</v>
      </c>
      <c r="B119" s="278" t="s">
        <v>182</v>
      </c>
      <c r="C119" s="282" t="s">
        <v>60</v>
      </c>
      <c r="D119" s="319">
        <v>10</v>
      </c>
      <c r="E119" s="304"/>
      <c r="F119" s="151"/>
      <c r="G119" s="94"/>
      <c r="H119" s="137"/>
      <c r="I119" s="137"/>
      <c r="J119" s="137">
        <f t="shared" si="11"/>
        <v>0</v>
      </c>
      <c r="K119" s="137"/>
      <c r="L119" s="137"/>
      <c r="M119" s="137"/>
      <c r="N119" s="137"/>
      <c r="O119" s="137">
        <f t="shared" si="12"/>
        <v>0</v>
      </c>
    </row>
    <row r="120" spans="1:15" s="31" customFormat="1" ht="16.5">
      <c r="A120" s="255"/>
      <c r="B120" s="256" t="s">
        <v>183</v>
      </c>
      <c r="C120" s="280" t="s">
        <v>67</v>
      </c>
      <c r="D120" s="318">
        <v>4</v>
      </c>
      <c r="E120" s="304"/>
      <c r="F120" s="151"/>
      <c r="G120" s="94"/>
      <c r="H120" s="137"/>
      <c r="I120" s="137"/>
      <c r="J120" s="137"/>
      <c r="K120" s="137"/>
      <c r="L120" s="137"/>
      <c r="M120" s="137"/>
      <c r="N120" s="137"/>
      <c r="O120" s="137"/>
    </row>
    <row r="121" spans="1:15" s="31" customFormat="1" ht="25.5">
      <c r="A121" s="283" t="s">
        <v>264</v>
      </c>
      <c r="B121" s="248" t="s">
        <v>184</v>
      </c>
      <c r="C121" s="268" t="s">
        <v>59</v>
      </c>
      <c r="D121" s="258">
        <v>39</v>
      </c>
      <c r="E121" s="142"/>
      <c r="F121" s="137"/>
      <c r="G121" s="94"/>
      <c r="H121" s="137"/>
      <c r="I121" s="137"/>
      <c r="J121" s="137">
        <f t="shared" si="11"/>
        <v>0</v>
      </c>
      <c r="K121" s="137"/>
      <c r="L121" s="137"/>
      <c r="M121" s="137"/>
      <c r="N121" s="137"/>
      <c r="O121" s="151">
        <f t="shared" si="12"/>
        <v>0</v>
      </c>
    </row>
    <row r="122" spans="1:15" s="31" customFormat="1">
      <c r="A122" s="236" t="s">
        <v>265</v>
      </c>
      <c r="B122" s="284" t="s">
        <v>185</v>
      </c>
      <c r="C122" s="250" t="s">
        <v>59</v>
      </c>
      <c r="D122" s="313">
        <f>+D121*0.1</f>
        <v>3.9</v>
      </c>
      <c r="E122" s="142"/>
      <c r="F122" s="137"/>
      <c r="G122" s="137"/>
      <c r="H122" s="137"/>
      <c r="I122" s="137"/>
      <c r="J122" s="137">
        <f t="shared" si="11"/>
        <v>0</v>
      </c>
      <c r="K122" s="137"/>
      <c r="L122" s="137"/>
      <c r="M122" s="137"/>
      <c r="N122" s="137"/>
      <c r="O122" s="152">
        <f t="shared" si="12"/>
        <v>0</v>
      </c>
    </row>
    <row r="123" spans="1:15" s="31" customFormat="1">
      <c r="A123" s="236" t="s">
        <v>266</v>
      </c>
      <c r="B123" s="285" t="s">
        <v>186</v>
      </c>
      <c r="C123" s="250" t="s">
        <v>59</v>
      </c>
      <c r="D123" s="313">
        <f>+D122</f>
        <v>3.9</v>
      </c>
      <c r="E123" s="306"/>
      <c r="F123" s="167"/>
      <c r="G123" s="168"/>
      <c r="H123" s="167"/>
      <c r="I123" s="167"/>
      <c r="J123" s="167">
        <f t="shared" si="11"/>
        <v>0</v>
      </c>
      <c r="K123" s="167"/>
      <c r="L123" s="167"/>
      <c r="M123" s="167"/>
      <c r="N123" s="167"/>
      <c r="O123" s="167">
        <f t="shared" si="12"/>
        <v>0</v>
      </c>
    </row>
    <row r="124" spans="1:15" s="31" customFormat="1" ht="25.5">
      <c r="A124" s="286" t="s">
        <v>267</v>
      </c>
      <c r="B124" s="287" t="s">
        <v>187</v>
      </c>
      <c r="C124" s="268" t="s">
        <v>59</v>
      </c>
      <c r="D124" s="258">
        <v>39</v>
      </c>
      <c r="E124" s="306"/>
      <c r="F124" s="167"/>
      <c r="G124" s="168"/>
      <c r="H124" s="167"/>
      <c r="I124" s="167"/>
      <c r="J124" s="167">
        <f t="shared" si="11"/>
        <v>0</v>
      </c>
      <c r="K124" s="167"/>
      <c r="L124" s="167"/>
      <c r="M124" s="167"/>
      <c r="N124" s="167"/>
      <c r="O124" s="167">
        <f t="shared" si="12"/>
        <v>0</v>
      </c>
    </row>
    <row r="125" spans="1:15" s="31" customFormat="1" ht="25.5">
      <c r="A125" s="286" t="s">
        <v>268</v>
      </c>
      <c r="B125" s="288" t="s">
        <v>188</v>
      </c>
      <c r="C125" s="268" t="s">
        <v>59</v>
      </c>
      <c r="D125" s="258">
        <v>20</v>
      </c>
      <c r="E125" s="306"/>
      <c r="F125" s="167"/>
      <c r="G125" s="168"/>
      <c r="H125" s="167"/>
      <c r="I125" s="167"/>
      <c r="J125" s="167">
        <f t="shared" si="11"/>
        <v>0</v>
      </c>
      <c r="K125" s="167"/>
      <c r="L125" s="167"/>
      <c r="M125" s="167"/>
      <c r="N125" s="167"/>
      <c r="O125" s="167">
        <f t="shared" si="12"/>
        <v>0</v>
      </c>
    </row>
    <row r="126" spans="1:15" s="31" customFormat="1">
      <c r="A126" s="286" t="s">
        <v>269</v>
      </c>
      <c r="B126" s="289" t="s">
        <v>189</v>
      </c>
      <c r="C126" s="237" t="s">
        <v>59</v>
      </c>
      <c r="D126" s="320">
        <v>20</v>
      </c>
      <c r="E126" s="306"/>
      <c r="F126" s="167"/>
      <c r="G126" s="168"/>
      <c r="H126" s="167"/>
      <c r="I126" s="167"/>
      <c r="J126" s="167">
        <f t="shared" si="11"/>
        <v>0</v>
      </c>
      <c r="K126" s="167"/>
      <c r="L126" s="167"/>
      <c r="M126" s="167"/>
      <c r="N126" s="167"/>
      <c r="O126" s="167">
        <f t="shared" si="12"/>
        <v>0</v>
      </c>
    </row>
    <row r="127" spans="1:15" s="31" customFormat="1">
      <c r="A127" s="286" t="s">
        <v>270</v>
      </c>
      <c r="B127" s="289" t="s">
        <v>190</v>
      </c>
      <c r="C127" s="290" t="s">
        <v>29</v>
      </c>
      <c r="D127" s="290">
        <v>14</v>
      </c>
      <c r="E127" s="306"/>
      <c r="F127" s="167"/>
      <c r="G127" s="168"/>
      <c r="H127" s="167"/>
      <c r="I127" s="167"/>
      <c r="J127" s="167">
        <f t="shared" si="11"/>
        <v>0</v>
      </c>
      <c r="K127" s="167"/>
      <c r="L127" s="167"/>
      <c r="M127" s="167"/>
      <c r="N127" s="167"/>
      <c r="O127" s="167">
        <f t="shared" si="12"/>
        <v>0</v>
      </c>
    </row>
    <row r="128" spans="1:15" s="31" customFormat="1" ht="25.5">
      <c r="A128" s="286" t="s">
        <v>271</v>
      </c>
      <c r="B128" s="287" t="s">
        <v>588</v>
      </c>
      <c r="C128" s="236" t="s">
        <v>59</v>
      </c>
      <c r="D128" s="321">
        <v>20</v>
      </c>
      <c r="E128" s="305"/>
      <c r="F128" s="151"/>
      <c r="G128" s="95"/>
      <c r="H128" s="151"/>
      <c r="I128" s="151"/>
      <c r="J128" s="151">
        <f t="shared" si="11"/>
        <v>0</v>
      </c>
      <c r="K128" s="151"/>
      <c r="L128" s="151"/>
      <c r="M128" s="151"/>
      <c r="N128" s="151"/>
      <c r="O128" s="151">
        <f t="shared" si="12"/>
        <v>0</v>
      </c>
    </row>
    <row r="129" spans="1:15" s="31" customFormat="1">
      <c r="A129" s="286" t="s">
        <v>272</v>
      </c>
      <c r="B129" s="288" t="s">
        <v>191</v>
      </c>
      <c r="C129" s="268" t="s">
        <v>59</v>
      </c>
      <c r="D129" s="322">
        <f>+D128</f>
        <v>20</v>
      </c>
      <c r="E129" s="306"/>
      <c r="F129" s="137"/>
      <c r="G129" s="94"/>
      <c r="H129" s="137"/>
      <c r="I129" s="137"/>
      <c r="J129" s="137">
        <f t="shared" si="11"/>
        <v>0</v>
      </c>
      <c r="K129" s="137"/>
      <c r="L129" s="137"/>
      <c r="M129" s="137"/>
      <c r="N129" s="137"/>
      <c r="O129" s="137">
        <f t="shared" si="12"/>
        <v>0</v>
      </c>
    </row>
    <row r="130" spans="1:15" s="31" customFormat="1" ht="25.5">
      <c r="A130" s="286" t="s">
        <v>273</v>
      </c>
      <c r="B130" s="287" t="s">
        <v>192</v>
      </c>
      <c r="C130" s="268" t="s">
        <v>29</v>
      </c>
      <c r="D130" s="258">
        <v>9</v>
      </c>
      <c r="E130" s="306"/>
      <c r="F130" s="151"/>
      <c r="G130" s="94"/>
      <c r="H130" s="137"/>
      <c r="I130" s="137"/>
      <c r="J130" s="137">
        <f t="shared" si="11"/>
        <v>0</v>
      </c>
      <c r="K130" s="137"/>
      <c r="L130" s="137"/>
      <c r="M130" s="137"/>
      <c r="N130" s="137"/>
      <c r="O130" s="137">
        <f t="shared" si="12"/>
        <v>0</v>
      </c>
    </row>
    <row r="131" spans="1:15" s="31" customFormat="1">
      <c r="A131" s="286" t="s">
        <v>274</v>
      </c>
      <c r="B131" s="287" t="s">
        <v>193</v>
      </c>
      <c r="C131" s="268" t="s">
        <v>29</v>
      </c>
      <c r="D131" s="258">
        <v>4</v>
      </c>
      <c r="E131" s="307"/>
      <c r="F131" s="151"/>
      <c r="G131" s="94"/>
      <c r="H131" s="137"/>
      <c r="I131" s="137"/>
      <c r="J131" s="137">
        <f t="shared" si="11"/>
        <v>0</v>
      </c>
      <c r="K131" s="137"/>
      <c r="L131" s="137"/>
      <c r="M131" s="137"/>
      <c r="N131" s="137"/>
      <c r="O131" s="137">
        <f t="shared" si="12"/>
        <v>0</v>
      </c>
    </row>
    <row r="132" spans="1:15" s="31" customFormat="1">
      <c r="A132" s="286" t="s">
        <v>275</v>
      </c>
      <c r="B132" s="248" t="s">
        <v>194</v>
      </c>
      <c r="C132" s="268" t="s">
        <v>59</v>
      </c>
      <c r="D132" s="258">
        <v>5</v>
      </c>
      <c r="E132" s="304"/>
      <c r="F132" s="151"/>
      <c r="G132" s="94"/>
      <c r="H132" s="137"/>
      <c r="I132" s="137"/>
      <c r="J132" s="137">
        <f t="shared" si="11"/>
        <v>0</v>
      </c>
      <c r="K132" s="137"/>
      <c r="L132" s="137"/>
      <c r="M132" s="137"/>
      <c r="N132" s="137"/>
      <c r="O132" s="137">
        <f t="shared" si="12"/>
        <v>0</v>
      </c>
    </row>
    <row r="133" spans="1:15" s="31" customFormat="1">
      <c r="A133" s="286" t="s">
        <v>276</v>
      </c>
      <c r="B133" s="291" t="s">
        <v>195</v>
      </c>
      <c r="C133" s="268" t="s">
        <v>67</v>
      </c>
      <c r="D133" s="258">
        <v>4</v>
      </c>
      <c r="E133" s="142"/>
      <c r="F133" s="137"/>
      <c r="G133" s="94"/>
      <c r="H133" s="137"/>
      <c r="I133" s="137"/>
      <c r="J133" s="137">
        <f t="shared" si="11"/>
        <v>0</v>
      </c>
      <c r="K133" s="137"/>
      <c r="L133" s="137"/>
      <c r="M133" s="137"/>
      <c r="N133" s="137"/>
      <c r="O133" s="137">
        <f t="shared" si="12"/>
        <v>0</v>
      </c>
    </row>
    <row r="134" spans="1:15" s="31" customFormat="1" ht="25.5">
      <c r="A134" s="286" t="s">
        <v>277</v>
      </c>
      <c r="B134" s="284" t="s">
        <v>196</v>
      </c>
      <c r="C134" s="236" t="s">
        <v>59</v>
      </c>
      <c r="D134" s="321">
        <v>9.6</v>
      </c>
      <c r="E134" s="142"/>
      <c r="F134" s="137"/>
      <c r="G134" s="137"/>
      <c r="H134" s="137"/>
      <c r="I134" s="137"/>
      <c r="J134" s="137">
        <f t="shared" si="11"/>
        <v>0</v>
      </c>
      <c r="K134" s="137"/>
      <c r="L134" s="137"/>
      <c r="M134" s="137"/>
      <c r="N134" s="137"/>
      <c r="O134" s="137">
        <f t="shared" si="12"/>
        <v>0</v>
      </c>
    </row>
    <row r="135" spans="1:15" s="31" customFormat="1" ht="16.5">
      <c r="A135" s="266"/>
      <c r="B135" s="275" t="s">
        <v>197</v>
      </c>
      <c r="C135" s="266"/>
      <c r="D135" s="316"/>
      <c r="E135" s="306"/>
      <c r="F135" s="167"/>
      <c r="G135" s="168"/>
      <c r="H135" s="167"/>
      <c r="I135" s="167"/>
      <c r="J135" s="167"/>
      <c r="K135" s="167"/>
      <c r="L135" s="167"/>
      <c r="M135" s="167"/>
      <c r="N135" s="167"/>
      <c r="O135" s="167"/>
    </row>
    <row r="136" spans="1:15" s="31" customFormat="1">
      <c r="A136" s="266" t="s">
        <v>278</v>
      </c>
      <c r="B136" s="278" t="s">
        <v>198</v>
      </c>
      <c r="C136" s="279" t="s">
        <v>59</v>
      </c>
      <c r="D136" s="317">
        <f>+D137*0.2</f>
        <v>4.8</v>
      </c>
      <c r="E136" s="306"/>
      <c r="F136" s="167"/>
      <c r="G136" s="168"/>
      <c r="H136" s="167"/>
      <c r="I136" s="167"/>
      <c r="J136" s="167">
        <f t="shared" si="11"/>
        <v>0</v>
      </c>
      <c r="K136" s="167"/>
      <c r="L136" s="167"/>
      <c r="M136" s="167"/>
      <c r="N136" s="167"/>
      <c r="O136" s="167">
        <f t="shared" si="12"/>
        <v>0</v>
      </c>
    </row>
    <row r="137" spans="1:15" s="31" customFormat="1">
      <c r="A137" s="266" t="s">
        <v>279</v>
      </c>
      <c r="B137" s="278" t="s">
        <v>199</v>
      </c>
      <c r="C137" s="279" t="s">
        <v>59</v>
      </c>
      <c r="D137" s="317">
        <v>24</v>
      </c>
      <c r="E137" s="306"/>
      <c r="F137" s="167"/>
      <c r="G137" s="168"/>
      <c r="H137" s="167"/>
      <c r="I137" s="167"/>
      <c r="J137" s="167">
        <f t="shared" si="11"/>
        <v>0</v>
      </c>
      <c r="K137" s="167"/>
      <c r="L137" s="167"/>
      <c r="M137" s="167"/>
      <c r="N137" s="167"/>
      <c r="O137" s="167">
        <f t="shared" si="12"/>
        <v>0</v>
      </c>
    </row>
    <row r="138" spans="1:15" s="31" customFormat="1" ht="25.5">
      <c r="A138" s="266" t="s">
        <v>280</v>
      </c>
      <c r="B138" s="278" t="s">
        <v>200</v>
      </c>
      <c r="C138" s="279" t="s">
        <v>59</v>
      </c>
      <c r="D138" s="317">
        <v>6</v>
      </c>
      <c r="E138" s="306"/>
      <c r="F138" s="167"/>
      <c r="G138" s="168"/>
      <c r="H138" s="167"/>
      <c r="I138" s="167"/>
      <c r="J138" s="167">
        <f t="shared" si="11"/>
        <v>0</v>
      </c>
      <c r="K138" s="167"/>
      <c r="L138" s="167"/>
      <c r="M138" s="167"/>
      <c r="N138" s="167"/>
      <c r="O138" s="167">
        <f t="shared" si="12"/>
        <v>0</v>
      </c>
    </row>
    <row r="139" spans="1:15" s="31" customFormat="1">
      <c r="A139" s="266" t="s">
        <v>281</v>
      </c>
      <c r="B139" s="278" t="s">
        <v>201</v>
      </c>
      <c r="C139" s="266" t="s">
        <v>29</v>
      </c>
      <c r="D139" s="316">
        <v>20</v>
      </c>
      <c r="E139" s="306"/>
      <c r="F139" s="167"/>
      <c r="G139" s="168"/>
      <c r="H139" s="167"/>
      <c r="I139" s="167"/>
      <c r="J139" s="167">
        <f t="shared" si="11"/>
        <v>0</v>
      </c>
      <c r="K139" s="167"/>
      <c r="L139" s="167"/>
      <c r="M139" s="167"/>
      <c r="N139" s="167"/>
      <c r="O139" s="167">
        <f t="shared" si="12"/>
        <v>0</v>
      </c>
    </row>
    <row r="140" spans="1:15" s="31" customFormat="1">
      <c r="A140" s="266"/>
      <c r="B140" s="264" t="s">
        <v>589</v>
      </c>
      <c r="C140" s="279" t="s">
        <v>29</v>
      </c>
      <c r="D140" s="317">
        <f>+D139*1.05</f>
        <v>21</v>
      </c>
      <c r="E140" s="305"/>
      <c r="F140" s="151"/>
      <c r="G140" s="95"/>
      <c r="H140" s="151"/>
      <c r="I140" s="151"/>
      <c r="J140" s="151">
        <f t="shared" si="11"/>
        <v>0</v>
      </c>
      <c r="K140" s="151"/>
      <c r="L140" s="151"/>
      <c r="M140" s="151"/>
      <c r="N140" s="151"/>
      <c r="O140" s="151">
        <f t="shared" si="12"/>
        <v>0</v>
      </c>
    </row>
    <row r="141" spans="1:15" s="31" customFormat="1">
      <c r="A141" s="266"/>
      <c r="B141" s="265" t="s">
        <v>574</v>
      </c>
      <c r="C141" s="279" t="s">
        <v>28</v>
      </c>
      <c r="D141" s="317">
        <f>+D139*0.5</f>
        <v>10</v>
      </c>
      <c r="E141" s="306"/>
      <c r="F141" s="137"/>
      <c r="G141" s="94"/>
      <c r="H141" s="137"/>
      <c r="I141" s="137"/>
      <c r="J141" s="137">
        <f t="shared" si="11"/>
        <v>0</v>
      </c>
      <c r="K141" s="137"/>
      <c r="L141" s="137"/>
      <c r="M141" s="137"/>
      <c r="N141" s="137"/>
      <c r="O141" s="137">
        <f t="shared" si="12"/>
        <v>0</v>
      </c>
    </row>
    <row r="142" spans="1:15" s="31" customFormat="1">
      <c r="A142" s="266"/>
      <c r="B142" s="292" t="s">
        <v>202</v>
      </c>
      <c r="C142" s="279" t="s">
        <v>29</v>
      </c>
      <c r="D142" s="317">
        <f>+D139*1.1</f>
        <v>22</v>
      </c>
      <c r="E142" s="306"/>
      <c r="F142" s="151"/>
      <c r="G142" s="94"/>
      <c r="H142" s="137"/>
      <c r="I142" s="137"/>
      <c r="J142" s="137">
        <f t="shared" si="11"/>
        <v>0</v>
      </c>
      <c r="K142" s="137"/>
      <c r="L142" s="137"/>
      <c r="M142" s="137"/>
      <c r="N142" s="137"/>
      <c r="O142" s="137">
        <f t="shared" si="12"/>
        <v>0</v>
      </c>
    </row>
    <row r="143" spans="1:15" s="31" customFormat="1">
      <c r="A143" s="266"/>
      <c r="B143" s="292" t="s">
        <v>203</v>
      </c>
      <c r="C143" s="279" t="s">
        <v>67</v>
      </c>
      <c r="D143" s="317">
        <f>+D139*4</f>
        <v>80</v>
      </c>
      <c r="E143" s="307"/>
      <c r="F143" s="151"/>
      <c r="G143" s="94"/>
      <c r="H143" s="137"/>
      <c r="I143" s="137"/>
      <c r="J143" s="137">
        <f t="shared" si="11"/>
        <v>0</v>
      </c>
      <c r="K143" s="137"/>
      <c r="L143" s="137"/>
      <c r="M143" s="137"/>
      <c r="N143" s="137"/>
      <c r="O143" s="137">
        <f t="shared" si="12"/>
        <v>0</v>
      </c>
    </row>
    <row r="144" spans="1:15" s="31" customFormat="1">
      <c r="A144" s="266"/>
      <c r="B144" s="264" t="s">
        <v>204</v>
      </c>
      <c r="C144" s="252" t="s">
        <v>29</v>
      </c>
      <c r="D144" s="314">
        <f>+D139</f>
        <v>20</v>
      </c>
      <c r="E144" s="304"/>
      <c r="F144" s="151"/>
      <c r="G144" s="94"/>
      <c r="H144" s="137"/>
      <c r="I144" s="137"/>
      <c r="J144" s="137">
        <f t="shared" si="11"/>
        <v>0</v>
      </c>
      <c r="K144" s="137"/>
      <c r="L144" s="137"/>
      <c r="M144" s="137"/>
      <c r="N144" s="137"/>
      <c r="O144" s="137">
        <f t="shared" si="12"/>
        <v>0</v>
      </c>
    </row>
    <row r="145" spans="1:15" s="31" customFormat="1" ht="38.25">
      <c r="A145" s="266" t="s">
        <v>282</v>
      </c>
      <c r="B145" s="278" t="s">
        <v>205</v>
      </c>
      <c r="C145" s="279" t="s">
        <v>59</v>
      </c>
      <c r="D145" s="317">
        <f>+D137</f>
        <v>24</v>
      </c>
      <c r="E145" s="304"/>
      <c r="F145" s="151"/>
      <c r="G145" s="94"/>
      <c r="H145" s="137"/>
      <c r="I145" s="137"/>
      <c r="J145" s="137">
        <f t="shared" si="11"/>
        <v>0</v>
      </c>
      <c r="K145" s="137"/>
      <c r="L145" s="137"/>
      <c r="M145" s="137"/>
      <c r="N145" s="137"/>
      <c r="O145" s="137">
        <f t="shared" si="12"/>
        <v>0</v>
      </c>
    </row>
    <row r="146" spans="1:15" s="31" customFormat="1">
      <c r="A146" s="293"/>
      <c r="B146" s="267" t="s">
        <v>206</v>
      </c>
      <c r="C146" s="279" t="s">
        <v>59</v>
      </c>
      <c r="D146" s="317">
        <f>+D145*1.25</f>
        <v>30</v>
      </c>
      <c r="E146" s="308"/>
      <c r="F146" s="151"/>
      <c r="G146" s="95"/>
      <c r="H146" s="151"/>
      <c r="I146" s="151"/>
      <c r="J146" s="151">
        <f t="shared" si="11"/>
        <v>0</v>
      </c>
      <c r="K146" s="151"/>
      <c r="L146" s="151"/>
      <c r="M146" s="151"/>
      <c r="N146" s="151"/>
      <c r="O146" s="151">
        <f t="shared" si="12"/>
        <v>0</v>
      </c>
    </row>
    <row r="147" spans="1:15" s="31" customFormat="1">
      <c r="A147" s="293"/>
      <c r="B147" s="267" t="s">
        <v>207</v>
      </c>
      <c r="C147" s="279" t="s">
        <v>59</v>
      </c>
      <c r="D147" s="317">
        <f>+D146</f>
        <v>30</v>
      </c>
      <c r="E147" s="301"/>
      <c r="F147" s="152"/>
      <c r="G147" s="152"/>
      <c r="H147" s="152"/>
      <c r="I147" s="152"/>
      <c r="J147" s="152">
        <f t="shared" si="11"/>
        <v>0</v>
      </c>
      <c r="K147" s="152"/>
      <c r="L147" s="152"/>
      <c r="M147" s="152"/>
      <c r="N147" s="152"/>
      <c r="O147" s="152">
        <f t="shared" si="12"/>
        <v>0</v>
      </c>
    </row>
    <row r="148" spans="1:15" s="31" customFormat="1">
      <c r="A148" s="293"/>
      <c r="B148" s="292" t="s">
        <v>208</v>
      </c>
      <c r="C148" s="279" t="s">
        <v>59</v>
      </c>
      <c r="D148" s="317">
        <f>+D145</f>
        <v>24</v>
      </c>
      <c r="E148" s="306"/>
      <c r="F148" s="167"/>
      <c r="G148" s="168"/>
      <c r="H148" s="167"/>
      <c r="I148" s="167"/>
      <c r="J148" s="167">
        <f t="shared" si="11"/>
        <v>0</v>
      </c>
      <c r="K148" s="167"/>
      <c r="L148" s="167"/>
      <c r="M148" s="167"/>
      <c r="N148" s="167"/>
      <c r="O148" s="167">
        <f t="shared" si="12"/>
        <v>0</v>
      </c>
    </row>
    <row r="149" spans="1:15" s="31" customFormat="1">
      <c r="A149" s="266" t="s">
        <v>283</v>
      </c>
      <c r="B149" s="278" t="s">
        <v>209</v>
      </c>
      <c r="C149" s="279" t="s">
        <v>29</v>
      </c>
      <c r="D149" s="317">
        <v>6</v>
      </c>
      <c r="E149" s="306"/>
      <c r="F149" s="167"/>
      <c r="G149" s="168"/>
      <c r="H149" s="167"/>
      <c r="I149" s="167"/>
      <c r="J149" s="167">
        <f t="shared" si="11"/>
        <v>0</v>
      </c>
      <c r="K149" s="167"/>
      <c r="L149" s="167"/>
      <c r="M149" s="167"/>
      <c r="N149" s="167"/>
      <c r="O149" s="167">
        <f t="shared" si="12"/>
        <v>0</v>
      </c>
    </row>
    <row r="150" spans="1:15" s="31" customFormat="1">
      <c r="A150" s="293"/>
      <c r="B150" s="292" t="s">
        <v>210</v>
      </c>
      <c r="C150" s="279" t="s">
        <v>29</v>
      </c>
      <c r="D150" s="317">
        <f>+D149*1.1</f>
        <v>6.6</v>
      </c>
      <c r="E150" s="306"/>
      <c r="F150" s="167"/>
      <c r="G150" s="168"/>
      <c r="H150" s="167"/>
      <c r="I150" s="167"/>
      <c r="J150" s="167">
        <f t="shared" si="11"/>
        <v>0</v>
      </c>
      <c r="K150" s="167"/>
      <c r="L150" s="167"/>
      <c r="M150" s="167"/>
      <c r="N150" s="167"/>
      <c r="O150" s="167">
        <f t="shared" si="12"/>
        <v>0</v>
      </c>
    </row>
    <row r="151" spans="1:15" s="31" customFormat="1">
      <c r="A151" s="293"/>
      <c r="B151" s="292" t="s">
        <v>211</v>
      </c>
      <c r="C151" s="279" t="s">
        <v>67</v>
      </c>
      <c r="D151" s="317">
        <v>30</v>
      </c>
      <c r="E151" s="306"/>
      <c r="F151" s="167"/>
      <c r="G151" s="168"/>
      <c r="H151" s="167"/>
      <c r="I151" s="167"/>
      <c r="J151" s="167">
        <f t="shared" si="11"/>
        <v>0</v>
      </c>
      <c r="K151" s="167"/>
      <c r="L151" s="167"/>
      <c r="M151" s="167"/>
      <c r="N151" s="167"/>
      <c r="O151" s="167">
        <f t="shared" si="12"/>
        <v>0</v>
      </c>
    </row>
    <row r="152" spans="1:15" s="31" customFormat="1">
      <c r="A152" s="293"/>
      <c r="B152" s="292" t="s">
        <v>590</v>
      </c>
      <c r="C152" s="279" t="s">
        <v>67</v>
      </c>
      <c r="D152" s="317">
        <v>20</v>
      </c>
      <c r="E152" s="306"/>
      <c r="F152" s="167"/>
      <c r="G152" s="168"/>
      <c r="H152" s="167"/>
      <c r="I152" s="167"/>
      <c r="J152" s="167">
        <f t="shared" si="11"/>
        <v>0</v>
      </c>
      <c r="K152" s="167"/>
      <c r="L152" s="167"/>
      <c r="M152" s="167"/>
      <c r="N152" s="167"/>
      <c r="O152" s="167">
        <f t="shared" si="12"/>
        <v>0</v>
      </c>
    </row>
    <row r="153" spans="1:15" s="31" customFormat="1">
      <c r="A153" s="293"/>
      <c r="B153" s="292" t="s">
        <v>212</v>
      </c>
      <c r="C153" s="279" t="s">
        <v>220</v>
      </c>
      <c r="D153" s="317">
        <v>1</v>
      </c>
      <c r="E153" s="305"/>
      <c r="F153" s="151"/>
      <c r="G153" s="95"/>
      <c r="H153" s="151"/>
      <c r="I153" s="151"/>
      <c r="J153" s="151">
        <f t="shared" si="11"/>
        <v>0</v>
      </c>
      <c r="K153" s="151"/>
      <c r="L153" s="151"/>
      <c r="M153" s="151"/>
      <c r="N153" s="151"/>
      <c r="O153" s="151">
        <f t="shared" si="12"/>
        <v>0</v>
      </c>
    </row>
    <row r="154" spans="1:15" s="31" customFormat="1">
      <c r="A154" s="266" t="s">
        <v>284</v>
      </c>
      <c r="B154" s="278" t="s">
        <v>213</v>
      </c>
      <c r="C154" s="279" t="s">
        <v>29</v>
      </c>
      <c r="D154" s="317">
        <v>16</v>
      </c>
      <c r="E154" s="306"/>
      <c r="F154" s="137"/>
      <c r="G154" s="94"/>
      <c r="H154" s="137"/>
      <c r="I154" s="137"/>
      <c r="J154" s="137">
        <f t="shared" si="11"/>
        <v>0</v>
      </c>
      <c r="K154" s="137"/>
      <c r="L154" s="137"/>
      <c r="M154" s="137"/>
      <c r="N154" s="137"/>
      <c r="O154" s="137">
        <f t="shared" si="12"/>
        <v>0</v>
      </c>
    </row>
    <row r="155" spans="1:15" s="31" customFormat="1">
      <c r="A155" s="293"/>
      <c r="B155" s="294" t="s">
        <v>214</v>
      </c>
      <c r="C155" s="279" t="s">
        <v>29</v>
      </c>
      <c r="D155" s="317">
        <f>+D154*1.1</f>
        <v>17.600000000000001</v>
      </c>
      <c r="E155" s="305"/>
      <c r="F155" s="151"/>
      <c r="G155" s="95"/>
      <c r="H155" s="151"/>
      <c r="I155" s="151"/>
      <c r="J155" s="151">
        <f t="shared" si="11"/>
        <v>0</v>
      </c>
      <c r="K155" s="151"/>
      <c r="L155" s="151"/>
      <c r="M155" s="151"/>
      <c r="N155" s="151"/>
      <c r="O155" s="151">
        <f t="shared" si="12"/>
        <v>0</v>
      </c>
    </row>
    <row r="156" spans="1:15" s="31" customFormat="1">
      <c r="A156" s="293"/>
      <c r="B156" s="292" t="s">
        <v>591</v>
      </c>
      <c r="C156" s="279" t="s">
        <v>67</v>
      </c>
      <c r="D156" s="317">
        <v>60</v>
      </c>
      <c r="E156" s="306"/>
      <c r="F156" s="151"/>
      <c r="G156" s="94"/>
      <c r="H156" s="137"/>
      <c r="I156" s="137"/>
      <c r="J156" s="137">
        <f t="shared" si="9"/>
        <v>0</v>
      </c>
      <c r="K156" s="137"/>
      <c r="L156" s="137"/>
      <c r="M156" s="137"/>
      <c r="N156" s="137"/>
      <c r="O156" s="137">
        <f t="shared" si="10"/>
        <v>0</v>
      </c>
    </row>
    <row r="157" spans="1:15" s="31" customFormat="1">
      <c r="A157" s="293"/>
      <c r="B157" s="292" t="s">
        <v>69</v>
      </c>
      <c r="C157" s="279" t="s">
        <v>220</v>
      </c>
      <c r="D157" s="317">
        <v>1</v>
      </c>
      <c r="E157" s="307"/>
      <c r="F157" s="151"/>
      <c r="G157" s="94"/>
      <c r="H157" s="137"/>
      <c r="I157" s="137"/>
      <c r="J157" s="137">
        <f t="shared" si="9"/>
        <v>0</v>
      </c>
      <c r="K157" s="137"/>
      <c r="L157" s="137"/>
      <c r="M157" s="137"/>
      <c r="N157" s="137"/>
      <c r="O157" s="137">
        <f t="shared" si="10"/>
        <v>0</v>
      </c>
    </row>
    <row r="158" spans="1:15" s="31" customFormat="1" ht="25.5">
      <c r="A158" s="266" t="s">
        <v>285</v>
      </c>
      <c r="B158" s="278" t="s">
        <v>215</v>
      </c>
      <c r="C158" s="279" t="s">
        <v>59</v>
      </c>
      <c r="D158" s="317">
        <v>14</v>
      </c>
      <c r="E158" s="304"/>
      <c r="F158" s="137"/>
      <c r="G158" s="94"/>
      <c r="H158" s="137"/>
      <c r="I158" s="137"/>
      <c r="J158" s="137">
        <f t="shared" ref="J158:J160" si="13">G158+H158+I158</f>
        <v>0</v>
      </c>
      <c r="K158" s="137"/>
      <c r="L158" s="137"/>
      <c r="M158" s="137"/>
      <c r="N158" s="137"/>
      <c r="O158" s="137">
        <f t="shared" ref="O158:O160" si="14">N158+M158+L158</f>
        <v>0</v>
      </c>
    </row>
    <row r="159" spans="1:15" s="31" customFormat="1" ht="16.5">
      <c r="A159" s="295"/>
      <c r="B159" s="275" t="s">
        <v>216</v>
      </c>
      <c r="C159" s="266"/>
      <c r="D159" s="316"/>
      <c r="E159" s="308"/>
      <c r="F159" s="151"/>
      <c r="G159" s="95"/>
      <c r="H159" s="151"/>
      <c r="I159" s="151"/>
      <c r="J159" s="151">
        <f t="shared" si="13"/>
        <v>0</v>
      </c>
      <c r="K159" s="151"/>
      <c r="L159" s="151"/>
      <c r="M159" s="151"/>
      <c r="N159" s="151"/>
      <c r="O159" s="151">
        <f t="shared" si="14"/>
        <v>0</v>
      </c>
    </row>
    <row r="160" spans="1:15" s="31" customFormat="1">
      <c r="A160" s="266" t="s">
        <v>286</v>
      </c>
      <c r="B160" s="287" t="s">
        <v>217</v>
      </c>
      <c r="C160" s="236" t="s">
        <v>58</v>
      </c>
      <c r="D160" s="312">
        <v>3</v>
      </c>
      <c r="E160" s="304"/>
      <c r="F160" s="151"/>
      <c r="G160" s="94"/>
      <c r="H160" s="137"/>
      <c r="I160" s="137"/>
      <c r="J160" s="137">
        <f t="shared" si="13"/>
        <v>0</v>
      </c>
      <c r="K160" s="137"/>
      <c r="L160" s="137"/>
      <c r="M160" s="137"/>
      <c r="N160" s="137"/>
      <c r="O160" s="137">
        <f t="shared" si="14"/>
        <v>0</v>
      </c>
    </row>
    <row r="161" spans="1:16" s="31" customFormat="1">
      <c r="A161" s="266" t="s">
        <v>287</v>
      </c>
      <c r="B161" s="278" t="s">
        <v>218</v>
      </c>
      <c r="C161" s="279" t="s">
        <v>67</v>
      </c>
      <c r="D161" s="317">
        <v>2</v>
      </c>
      <c r="E161" s="304"/>
      <c r="F161" s="151"/>
      <c r="G161" s="94"/>
      <c r="H161" s="137"/>
      <c r="I161" s="137"/>
      <c r="J161" s="137">
        <f t="shared" ref="J161" si="15">G161+H161+I161</f>
        <v>0</v>
      </c>
      <c r="K161" s="137"/>
      <c r="L161" s="137"/>
      <c r="M161" s="137"/>
      <c r="N161" s="137"/>
      <c r="O161" s="137">
        <f t="shared" ref="O161" si="16">N161+M161+L161</f>
        <v>0</v>
      </c>
    </row>
    <row r="162" spans="1:16" s="31" customFormat="1" ht="13.5" thickBot="1">
      <c r="A162" s="266" t="s">
        <v>288</v>
      </c>
      <c r="B162" s="271" t="s">
        <v>219</v>
      </c>
      <c r="C162" s="266" t="s">
        <v>220</v>
      </c>
      <c r="D162" s="316">
        <v>1</v>
      </c>
      <c r="E162" s="304"/>
      <c r="F162" s="151"/>
      <c r="G162" s="94"/>
      <c r="H162" s="137"/>
      <c r="I162" s="137"/>
      <c r="J162" s="137">
        <f>G162+H162+I162</f>
        <v>0</v>
      </c>
      <c r="K162" s="137"/>
      <c r="L162" s="137"/>
      <c r="M162" s="137"/>
      <c r="N162" s="137"/>
      <c r="O162" s="137">
        <f>N162+M162+L162</f>
        <v>0</v>
      </c>
    </row>
    <row r="163" spans="1:16" s="51" customFormat="1" ht="13.5" thickBot="1">
      <c r="A163" s="296"/>
      <c r="B163" s="297" t="s">
        <v>23</v>
      </c>
      <c r="C163" s="298"/>
      <c r="D163" s="323"/>
      <c r="E163" s="309"/>
      <c r="F163" s="50"/>
      <c r="G163" s="50"/>
      <c r="H163" s="50"/>
      <c r="I163" s="50"/>
      <c r="J163" s="50"/>
      <c r="K163" s="138">
        <f>SUM(K15:K162)</f>
        <v>0</v>
      </c>
      <c r="L163" s="138">
        <f>SUM(L15:L162)</f>
        <v>0</v>
      </c>
      <c r="M163" s="138">
        <f>SUM(M15:M162)</f>
        <v>0</v>
      </c>
      <c r="N163" s="138">
        <f>SUM(N15:N162)</f>
        <v>0</v>
      </c>
      <c r="O163" s="138">
        <f>SUM(O15:O162)</f>
        <v>0</v>
      </c>
    </row>
    <row r="164" spans="1:16">
      <c r="G164" s="22"/>
      <c r="H164" s="22"/>
      <c r="I164" s="53"/>
      <c r="J164" s="53" t="s">
        <v>291</v>
      </c>
      <c r="K164" s="54"/>
      <c r="L164" s="133"/>
      <c r="M164" s="133">
        <f>ROUND(M163*K164,2)</f>
        <v>0</v>
      </c>
      <c r="N164" s="133"/>
      <c r="O164" s="139">
        <f>M164</f>
        <v>0</v>
      </c>
    </row>
    <row r="165" spans="1:16">
      <c r="A165" s="55"/>
      <c r="B165" s="55"/>
      <c r="I165" s="56"/>
      <c r="J165" s="56"/>
      <c r="K165" s="56" t="s">
        <v>42</v>
      </c>
      <c r="L165" s="140">
        <f>L164+L163</f>
        <v>0</v>
      </c>
      <c r="M165" s="140">
        <f>M164+M163</f>
        <v>0</v>
      </c>
      <c r="N165" s="140">
        <f>N164+N163</f>
        <v>0</v>
      </c>
      <c r="O165" s="141">
        <f>O164+O163</f>
        <v>0</v>
      </c>
    </row>
    <row r="166" spans="1:16">
      <c r="M166" s="42"/>
      <c r="N166" s="42"/>
      <c r="O166" s="67"/>
    </row>
    <row r="167" spans="1:16" s="21" customFormat="1">
      <c r="A167" s="57"/>
      <c r="B167" s="57"/>
      <c r="C167" s="57"/>
      <c r="D167" s="58"/>
      <c r="E167" s="59"/>
      <c r="F167" s="59"/>
      <c r="G167" s="59"/>
      <c r="P167" s="63"/>
    </row>
    <row r="168" spans="1:16" s="21" customFormat="1">
      <c r="A168" s="60"/>
      <c r="B168" s="61"/>
      <c r="O168" s="68"/>
    </row>
    <row r="169" spans="1:16" s="21" customFormat="1">
      <c r="B169" s="62"/>
      <c r="C169" s="47">
        <f>Kopsavilkums!E35</f>
        <v>0</v>
      </c>
      <c r="D169" s="63"/>
      <c r="I169" s="21" t="s">
        <v>24</v>
      </c>
      <c r="J169" s="64"/>
      <c r="K169" s="64"/>
      <c r="L169" s="64"/>
      <c r="M169" s="47">
        <f>Kopsavilkums!E40</f>
        <v>0</v>
      </c>
    </row>
    <row r="170" spans="1:16" s="21" customFormat="1">
      <c r="B170" s="59" t="s">
        <v>25</v>
      </c>
      <c r="C170" s="65"/>
      <c r="K170" s="61" t="s">
        <v>25</v>
      </c>
      <c r="M170" s="83"/>
    </row>
  </sheetData>
  <mergeCells count="9">
    <mergeCell ref="B10:B12"/>
    <mergeCell ref="C10:C12"/>
    <mergeCell ref="D10:D12"/>
    <mergeCell ref="E10:J11"/>
    <mergeCell ref="A1:O1"/>
    <mergeCell ref="A2:O2"/>
    <mergeCell ref="M7:N7"/>
    <mergeCell ref="K10:O11"/>
    <mergeCell ref="A10:A12"/>
  </mergeCells>
  <phoneticPr fontId="34" type="noConversion"/>
  <printOptions horizontalCentered="1"/>
  <pageMargins left="0.19685039370078741" right="0.23622047244094491" top="0.98425196850393704" bottom="0.19685039370078741" header="0.51181102362204722" footer="0.51181102362204722"/>
  <pageSetup paperSize="9" scale="85" orientation="landscape" r:id="rId1"/>
  <headerFooter alignWithMargins="0"/>
  <ignoredErrors>
    <ignoredError sqref="A1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0"/>
  <sheetViews>
    <sheetView topLeftCell="A16" workbookViewId="0">
      <selection activeCell="M44" sqref="M44"/>
    </sheetView>
  </sheetViews>
  <sheetFormatPr defaultRowHeight="12.75"/>
  <cols>
    <col min="1" max="1" width="3.28515625" style="52" customWidth="1"/>
    <col min="2" max="2" width="55.7109375" style="33" customWidth="1"/>
    <col min="3" max="3" width="6.140625" style="34" customWidth="1"/>
    <col min="4" max="4" width="7.7109375" style="35" customWidth="1"/>
    <col min="5" max="5" width="6.28515625" style="34" customWidth="1"/>
    <col min="6" max="6" width="8.28515625" style="34" customWidth="1"/>
    <col min="7" max="7" width="7.7109375" style="34" customWidth="1"/>
    <col min="8" max="9" width="7.42578125" style="34" customWidth="1"/>
    <col min="10" max="10" width="7.8554687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17" width="10.85546875" style="23" customWidth="1"/>
    <col min="18" max="255" width="11.42578125" style="23" customWidth="1"/>
    <col min="256" max="16384" width="9.140625" style="23"/>
  </cols>
  <sheetData>
    <row r="1" spans="1:15">
      <c r="A1" s="460" t="s">
        <v>43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108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('Fasāde 1-1'!A4:F6)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('Fasāde 1-1'!A5)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82"/>
      <c r="J5" s="28"/>
      <c r="K5" s="28"/>
      <c r="L5" s="28"/>
      <c r="M5" s="28"/>
      <c r="N5" s="28"/>
      <c r="O5" s="28"/>
    </row>
    <row r="6" spans="1:15" s="25" customFormat="1">
      <c r="A6" s="25" t="str">
        <f>('Fasāde 1-1'!A6)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5" s="31" customFormat="1">
      <c r="G7" s="134"/>
      <c r="H7" s="126"/>
      <c r="I7" s="126"/>
      <c r="J7" s="126"/>
      <c r="K7" s="126"/>
      <c r="L7" s="126"/>
      <c r="M7" s="126"/>
      <c r="N7" s="126"/>
      <c r="O7" s="126"/>
    </row>
    <row r="8" spans="1:15">
      <c r="A8" s="32"/>
      <c r="E8" s="36"/>
      <c r="J8" s="126"/>
      <c r="K8" s="127" t="s">
        <v>40</v>
      </c>
      <c r="L8" s="126"/>
      <c r="M8" s="462">
        <f>O45</f>
        <v>0</v>
      </c>
      <c r="N8" s="462"/>
      <c r="O8" s="126"/>
    </row>
    <row r="9" spans="1:15">
      <c r="A9" s="32"/>
      <c r="E9" s="36"/>
      <c r="K9" s="38" t="str">
        <f>Kopsavilkums!E12</f>
        <v>Tāme sastādīta: 2017. gada .........</v>
      </c>
      <c r="L9" s="39"/>
      <c r="M9" s="128"/>
      <c r="N9" s="39"/>
      <c r="O9" s="39"/>
    </row>
    <row r="10" spans="1:15">
      <c r="A10" s="40"/>
      <c r="B10" s="41"/>
      <c r="K10" s="126"/>
      <c r="L10" s="126"/>
      <c r="M10" s="126"/>
      <c r="N10" s="126"/>
    </row>
    <row r="11" spans="1:15" s="31" customFormat="1" ht="13.5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5" s="31" customFormat="1" ht="13.5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5" s="31" customFormat="1" ht="45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5" s="31" customFormat="1">
      <c r="A14" s="70" t="s">
        <v>33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5" s="31" customFormat="1" ht="16.5">
      <c r="A15" s="242"/>
      <c r="B15" s="234" t="s">
        <v>293</v>
      </c>
      <c r="C15" s="243"/>
      <c r="D15" s="237"/>
      <c r="E15" s="324"/>
      <c r="F15" s="158"/>
      <c r="G15" s="97"/>
      <c r="H15" s="156"/>
      <c r="I15" s="158"/>
      <c r="J15" s="158"/>
      <c r="K15" s="158"/>
      <c r="L15" s="158"/>
      <c r="M15" s="158"/>
      <c r="N15" s="158"/>
      <c r="O15" s="158"/>
    </row>
    <row r="16" spans="1:15" s="31" customFormat="1" ht="25.5">
      <c r="A16" s="237" t="s">
        <v>223</v>
      </c>
      <c r="B16" s="248" t="s">
        <v>294</v>
      </c>
      <c r="C16" s="243" t="s">
        <v>67</v>
      </c>
      <c r="D16" s="312">
        <v>41</v>
      </c>
      <c r="E16" s="325"/>
      <c r="F16" s="158"/>
      <c r="G16" s="97"/>
      <c r="H16" s="97"/>
      <c r="I16" s="158"/>
      <c r="J16" s="158">
        <f t="shared" ref="J16:J42" si="1">I16+H16+G16</f>
        <v>0</v>
      </c>
      <c r="K16" s="158"/>
      <c r="L16" s="158"/>
      <c r="M16" s="158"/>
      <c r="N16" s="158"/>
      <c r="O16" s="158">
        <f t="shared" ref="O16:O42" si="2">N16+M16+L16</f>
        <v>0</v>
      </c>
    </row>
    <row r="17" spans="1:15" s="31" customFormat="1">
      <c r="A17" s="273" t="s">
        <v>224</v>
      </c>
      <c r="B17" s="333" t="s">
        <v>295</v>
      </c>
      <c r="C17" s="254" t="s">
        <v>59</v>
      </c>
      <c r="D17" s="258">
        <v>200</v>
      </c>
      <c r="E17" s="325"/>
      <c r="F17" s="158"/>
      <c r="G17" s="97"/>
      <c r="H17" s="97"/>
      <c r="I17" s="158"/>
      <c r="J17" s="158">
        <f t="shared" si="1"/>
        <v>0</v>
      </c>
      <c r="K17" s="158"/>
      <c r="L17" s="158"/>
      <c r="M17" s="158"/>
      <c r="N17" s="158"/>
      <c r="O17" s="158">
        <f t="shared" si="2"/>
        <v>0</v>
      </c>
    </row>
    <row r="18" spans="1:15" s="31" customFormat="1">
      <c r="A18" s="334" t="s">
        <v>225</v>
      </c>
      <c r="B18" s="248" t="s">
        <v>296</v>
      </c>
      <c r="C18" s="243" t="s">
        <v>59</v>
      </c>
      <c r="D18" s="312">
        <v>250</v>
      </c>
      <c r="E18" s="325"/>
      <c r="F18" s="158"/>
      <c r="G18" s="97"/>
      <c r="H18" s="97"/>
      <c r="I18" s="158"/>
      <c r="J18" s="158">
        <f t="shared" si="1"/>
        <v>0</v>
      </c>
      <c r="K18" s="158"/>
      <c r="L18" s="158"/>
      <c r="M18" s="158"/>
      <c r="N18" s="158"/>
      <c r="O18" s="158">
        <f t="shared" si="2"/>
        <v>0</v>
      </c>
    </row>
    <row r="19" spans="1:15" s="31" customFormat="1">
      <c r="A19" s="266" t="s">
        <v>226</v>
      </c>
      <c r="B19" s="271" t="s">
        <v>297</v>
      </c>
      <c r="C19" s="266" t="s">
        <v>220</v>
      </c>
      <c r="D19" s="316">
        <v>41</v>
      </c>
      <c r="E19" s="325"/>
      <c r="F19" s="158"/>
      <c r="G19" s="97"/>
      <c r="H19" s="97"/>
      <c r="I19" s="158"/>
      <c r="J19" s="158">
        <f t="shared" si="1"/>
        <v>0</v>
      </c>
      <c r="K19" s="158"/>
      <c r="L19" s="158"/>
      <c r="M19" s="158"/>
      <c r="N19" s="158"/>
      <c r="O19" s="158">
        <f t="shared" si="2"/>
        <v>0</v>
      </c>
    </row>
    <row r="20" spans="1:15" s="31" customFormat="1">
      <c r="A20" s="266" t="s">
        <v>227</v>
      </c>
      <c r="B20" s="335" t="s">
        <v>298</v>
      </c>
      <c r="C20" s="266" t="s">
        <v>59</v>
      </c>
      <c r="D20" s="316">
        <v>475</v>
      </c>
      <c r="E20" s="325"/>
      <c r="F20" s="158"/>
      <c r="G20" s="97"/>
      <c r="H20" s="97"/>
      <c r="I20" s="158"/>
      <c r="J20" s="158">
        <f t="shared" si="1"/>
        <v>0</v>
      </c>
      <c r="K20" s="158"/>
      <c r="L20" s="158"/>
      <c r="M20" s="158"/>
      <c r="N20" s="158"/>
      <c r="O20" s="158">
        <f t="shared" si="2"/>
        <v>0</v>
      </c>
    </row>
    <row r="21" spans="1:15" s="31" customFormat="1" ht="13.5" customHeight="1">
      <c r="A21" s="266" t="s">
        <v>228</v>
      </c>
      <c r="B21" s="284" t="s">
        <v>185</v>
      </c>
      <c r="C21" s="250" t="s">
        <v>59</v>
      </c>
      <c r="D21" s="313">
        <f>+D20*0.03</f>
        <v>14.25</v>
      </c>
      <c r="E21" s="325"/>
      <c r="F21" s="158"/>
      <c r="G21" s="97"/>
      <c r="H21" s="97"/>
      <c r="I21" s="158"/>
      <c r="J21" s="158">
        <f t="shared" si="1"/>
        <v>0</v>
      </c>
      <c r="K21" s="158"/>
      <c r="L21" s="158"/>
      <c r="M21" s="158"/>
      <c r="N21" s="158"/>
      <c r="O21" s="158">
        <f t="shared" si="2"/>
        <v>0</v>
      </c>
    </row>
    <row r="22" spans="1:15" s="31" customFormat="1">
      <c r="A22" s="266" t="s">
        <v>229</v>
      </c>
      <c r="B22" s="285" t="s">
        <v>299</v>
      </c>
      <c r="C22" s="250" t="s">
        <v>59</v>
      </c>
      <c r="D22" s="313">
        <f>+D21</f>
        <v>14.25</v>
      </c>
      <c r="E22" s="325"/>
      <c r="F22" s="158"/>
      <c r="G22" s="97"/>
      <c r="H22" s="97"/>
      <c r="I22" s="158"/>
      <c r="J22" s="158">
        <f t="shared" si="1"/>
        <v>0</v>
      </c>
      <c r="K22" s="158"/>
      <c r="L22" s="158"/>
      <c r="M22" s="158"/>
      <c r="N22" s="158"/>
      <c r="O22" s="158">
        <f t="shared" si="2"/>
        <v>0</v>
      </c>
    </row>
    <row r="23" spans="1:15" s="31" customFormat="1">
      <c r="A23" s="243" t="s">
        <v>230</v>
      </c>
      <c r="B23" s="287" t="s">
        <v>300</v>
      </c>
      <c r="C23" s="268" t="s">
        <v>59</v>
      </c>
      <c r="D23" s="258">
        <v>17</v>
      </c>
      <c r="E23" s="325"/>
      <c r="F23" s="158"/>
      <c r="G23" s="97"/>
      <c r="H23" s="97"/>
      <c r="I23" s="158"/>
      <c r="J23" s="158">
        <f t="shared" si="1"/>
        <v>0</v>
      </c>
      <c r="K23" s="158"/>
      <c r="L23" s="158"/>
      <c r="M23" s="158"/>
      <c r="N23" s="158"/>
      <c r="O23" s="158">
        <f t="shared" si="2"/>
        <v>0</v>
      </c>
    </row>
    <row r="24" spans="1:15" s="31" customFormat="1" ht="25.5">
      <c r="A24" s="243" t="s">
        <v>231</v>
      </c>
      <c r="B24" s="287" t="s">
        <v>301</v>
      </c>
      <c r="C24" s="268" t="s">
        <v>59</v>
      </c>
      <c r="D24" s="258">
        <v>25</v>
      </c>
      <c r="E24" s="325"/>
      <c r="F24" s="158"/>
      <c r="G24" s="97"/>
      <c r="H24" s="97"/>
      <c r="I24" s="158"/>
      <c r="J24" s="158">
        <f t="shared" si="1"/>
        <v>0</v>
      </c>
      <c r="K24" s="158"/>
      <c r="L24" s="158"/>
      <c r="M24" s="158"/>
      <c r="N24" s="158"/>
      <c r="O24" s="158">
        <f t="shared" si="2"/>
        <v>0</v>
      </c>
    </row>
    <row r="25" spans="1:15" s="31" customFormat="1" ht="15" customHeight="1">
      <c r="A25" s="266" t="s">
        <v>232</v>
      </c>
      <c r="B25" s="288" t="s">
        <v>302</v>
      </c>
      <c r="C25" s="268" t="s">
        <v>59</v>
      </c>
      <c r="D25" s="258">
        <v>125</v>
      </c>
      <c r="E25" s="325"/>
      <c r="F25" s="158"/>
      <c r="G25" s="97"/>
      <c r="H25" s="97"/>
      <c r="I25" s="158"/>
      <c r="J25" s="158">
        <f t="shared" si="1"/>
        <v>0</v>
      </c>
      <c r="K25" s="158"/>
      <c r="L25" s="158"/>
      <c r="M25" s="158"/>
      <c r="N25" s="158"/>
      <c r="O25" s="158">
        <f t="shared" si="2"/>
        <v>0</v>
      </c>
    </row>
    <row r="26" spans="1:15" s="31" customFormat="1">
      <c r="A26" s="266" t="s">
        <v>233</v>
      </c>
      <c r="B26" s="271" t="s">
        <v>303</v>
      </c>
      <c r="C26" s="266" t="s">
        <v>59</v>
      </c>
      <c r="D26" s="316">
        <v>125</v>
      </c>
      <c r="E26" s="325"/>
      <c r="F26" s="158"/>
      <c r="G26" s="97"/>
      <c r="H26" s="97"/>
      <c r="I26" s="158"/>
      <c r="J26" s="158">
        <f t="shared" si="1"/>
        <v>0</v>
      </c>
      <c r="K26" s="158"/>
      <c r="L26" s="158"/>
      <c r="M26" s="158"/>
      <c r="N26" s="158"/>
      <c r="O26" s="158">
        <f t="shared" si="2"/>
        <v>0</v>
      </c>
    </row>
    <row r="27" spans="1:15" s="31" customFormat="1">
      <c r="A27" s="266" t="s">
        <v>234</v>
      </c>
      <c r="B27" s="289" t="s">
        <v>190</v>
      </c>
      <c r="C27" s="290" t="s">
        <v>29</v>
      </c>
      <c r="D27" s="290">
        <v>150</v>
      </c>
      <c r="E27" s="325"/>
      <c r="F27" s="158"/>
      <c r="G27" s="97"/>
      <c r="H27" s="97"/>
      <c r="I27" s="158"/>
      <c r="J27" s="158">
        <f t="shared" si="1"/>
        <v>0</v>
      </c>
      <c r="K27" s="158"/>
      <c r="L27" s="158"/>
      <c r="M27" s="158"/>
      <c r="N27" s="158"/>
      <c r="O27" s="158">
        <f t="shared" si="2"/>
        <v>0</v>
      </c>
    </row>
    <row r="28" spans="1:15" s="31" customFormat="1" ht="25.5">
      <c r="A28" s="266" t="s">
        <v>235</v>
      </c>
      <c r="B28" s="238" t="s">
        <v>592</v>
      </c>
      <c r="C28" s="266" t="s">
        <v>59</v>
      </c>
      <c r="D28" s="316">
        <f>+D26</f>
        <v>125</v>
      </c>
      <c r="E28" s="325"/>
      <c r="F28" s="158"/>
      <c r="G28" s="97"/>
      <c r="H28" s="97"/>
      <c r="I28" s="158"/>
      <c r="J28" s="158">
        <f t="shared" si="1"/>
        <v>0</v>
      </c>
      <c r="K28" s="158"/>
      <c r="L28" s="158"/>
      <c r="M28" s="158"/>
      <c r="N28" s="158"/>
      <c r="O28" s="158">
        <f t="shared" si="2"/>
        <v>0</v>
      </c>
    </row>
    <row r="29" spans="1:15" s="31" customFormat="1" ht="25.5">
      <c r="A29" s="266" t="s">
        <v>236</v>
      </c>
      <c r="B29" s="271" t="s">
        <v>304</v>
      </c>
      <c r="C29" s="266" t="s">
        <v>29</v>
      </c>
      <c r="D29" s="316">
        <v>195</v>
      </c>
      <c r="E29" s="325"/>
      <c r="F29" s="158"/>
      <c r="G29" s="97"/>
      <c r="H29" s="97"/>
      <c r="I29" s="158"/>
      <c r="J29" s="158">
        <f t="shared" ref="J29" si="3">I29+H29+G29</f>
        <v>0</v>
      </c>
      <c r="K29" s="158"/>
      <c r="L29" s="158"/>
      <c r="M29" s="158"/>
      <c r="N29" s="158"/>
      <c r="O29" s="158">
        <f t="shared" ref="O29" si="4">N29+M29+L29</f>
        <v>0</v>
      </c>
    </row>
    <row r="30" spans="1:15" s="31" customFormat="1">
      <c r="A30" s="266" t="s">
        <v>237</v>
      </c>
      <c r="B30" s="336" t="s">
        <v>305</v>
      </c>
      <c r="C30" s="266" t="s">
        <v>60</v>
      </c>
      <c r="D30" s="316">
        <v>1.02</v>
      </c>
      <c r="E30" s="326"/>
      <c r="F30" s="158"/>
      <c r="G30" s="97"/>
      <c r="H30" s="158"/>
      <c r="I30" s="158"/>
      <c r="J30" s="158">
        <f t="shared" si="1"/>
        <v>0</v>
      </c>
      <c r="K30" s="158"/>
      <c r="L30" s="158"/>
      <c r="M30" s="158"/>
      <c r="N30" s="158"/>
      <c r="O30" s="158">
        <f t="shared" si="2"/>
        <v>0</v>
      </c>
    </row>
    <row r="31" spans="1:15" s="31" customFormat="1">
      <c r="A31" s="266"/>
      <c r="B31" s="276" t="s">
        <v>306</v>
      </c>
      <c r="C31" s="266" t="s">
        <v>60</v>
      </c>
      <c r="D31" s="316">
        <f>+D30*1.1</f>
        <v>1.1200000000000001</v>
      </c>
      <c r="E31" s="326"/>
      <c r="F31" s="158"/>
      <c r="G31" s="158"/>
      <c r="H31" s="158"/>
      <c r="I31" s="158"/>
      <c r="J31" s="158">
        <f t="shared" si="1"/>
        <v>0</v>
      </c>
      <c r="K31" s="158"/>
      <c r="L31" s="158"/>
      <c r="M31" s="158"/>
      <c r="N31" s="158"/>
      <c r="O31" s="158">
        <f t="shared" si="2"/>
        <v>0</v>
      </c>
    </row>
    <row r="32" spans="1:15" s="31" customFormat="1">
      <c r="A32" s="236"/>
      <c r="B32" s="269" t="s">
        <v>307</v>
      </c>
      <c r="C32" s="260" t="s">
        <v>67</v>
      </c>
      <c r="D32" s="258">
        <v>1100</v>
      </c>
      <c r="E32" s="326"/>
      <c r="F32" s="158"/>
      <c r="G32" s="158"/>
      <c r="H32" s="158"/>
      <c r="I32" s="158"/>
      <c r="J32" s="158">
        <f t="shared" si="1"/>
        <v>0</v>
      </c>
      <c r="K32" s="158"/>
      <c r="L32" s="158"/>
      <c r="M32" s="158"/>
      <c r="N32" s="158"/>
      <c r="O32" s="158">
        <f t="shared" si="2"/>
        <v>0</v>
      </c>
    </row>
    <row r="33" spans="1:15" s="31" customFormat="1">
      <c r="A33" s="293" t="s">
        <v>238</v>
      </c>
      <c r="B33" s="271" t="s">
        <v>308</v>
      </c>
      <c r="C33" s="266" t="s">
        <v>59</v>
      </c>
      <c r="D33" s="316">
        <v>250</v>
      </c>
      <c r="E33" s="326"/>
      <c r="F33" s="158"/>
      <c r="G33" s="158"/>
      <c r="H33" s="158"/>
      <c r="I33" s="158"/>
      <c r="J33" s="158">
        <f t="shared" si="1"/>
        <v>0</v>
      </c>
      <c r="K33" s="158"/>
      <c r="L33" s="158"/>
      <c r="M33" s="158"/>
      <c r="N33" s="158"/>
      <c r="O33" s="158">
        <f t="shared" si="2"/>
        <v>0</v>
      </c>
    </row>
    <row r="34" spans="1:15" s="31" customFormat="1">
      <c r="A34" s="293"/>
      <c r="B34" s="267" t="s">
        <v>309</v>
      </c>
      <c r="C34" s="266" t="s">
        <v>59</v>
      </c>
      <c r="D34" s="316">
        <f>+D33</f>
        <v>250</v>
      </c>
      <c r="E34" s="326"/>
      <c r="F34" s="158"/>
      <c r="G34" s="97"/>
      <c r="H34" s="158"/>
      <c r="I34" s="158"/>
      <c r="J34" s="158">
        <f t="shared" si="1"/>
        <v>0</v>
      </c>
      <c r="K34" s="158"/>
      <c r="L34" s="158"/>
      <c r="M34" s="158"/>
      <c r="N34" s="158"/>
      <c r="O34" s="158">
        <f t="shared" si="2"/>
        <v>0</v>
      </c>
    </row>
    <row r="35" spans="1:15" s="31" customFormat="1">
      <c r="A35" s="293"/>
      <c r="B35" s="267" t="s">
        <v>310</v>
      </c>
      <c r="C35" s="266" t="s">
        <v>28</v>
      </c>
      <c r="D35" s="316">
        <v>175</v>
      </c>
      <c r="E35" s="326"/>
      <c r="F35" s="158"/>
      <c r="G35" s="158"/>
      <c r="H35" s="158"/>
      <c r="I35" s="158"/>
      <c r="J35" s="158">
        <f t="shared" si="1"/>
        <v>0</v>
      </c>
      <c r="K35" s="158"/>
      <c r="L35" s="158"/>
      <c r="M35" s="158"/>
      <c r="N35" s="158"/>
      <c r="O35" s="158">
        <f t="shared" si="2"/>
        <v>0</v>
      </c>
    </row>
    <row r="36" spans="1:15" s="31" customFormat="1">
      <c r="A36" s="293" t="s">
        <v>239</v>
      </c>
      <c r="B36" s="287" t="s">
        <v>311</v>
      </c>
      <c r="C36" s="266" t="s">
        <v>59</v>
      </c>
      <c r="D36" s="316">
        <v>250</v>
      </c>
      <c r="E36" s="326"/>
      <c r="F36" s="158"/>
      <c r="G36" s="158"/>
      <c r="H36" s="158"/>
      <c r="I36" s="158"/>
      <c r="J36" s="158">
        <f t="shared" si="1"/>
        <v>0</v>
      </c>
      <c r="K36" s="158"/>
      <c r="L36" s="158"/>
      <c r="M36" s="158"/>
      <c r="N36" s="158"/>
      <c r="O36" s="158">
        <f t="shared" si="2"/>
        <v>0</v>
      </c>
    </row>
    <row r="37" spans="1:15" s="31" customFormat="1">
      <c r="A37" s="293"/>
      <c r="B37" s="269" t="s">
        <v>593</v>
      </c>
      <c r="C37" s="266" t="s">
        <v>63</v>
      </c>
      <c r="D37" s="316">
        <f>+D36*0.25</f>
        <v>62.5</v>
      </c>
      <c r="E37" s="326"/>
      <c r="F37" s="158"/>
      <c r="G37" s="97"/>
      <c r="H37" s="158"/>
      <c r="I37" s="158"/>
      <c r="J37" s="158">
        <f t="shared" si="1"/>
        <v>0</v>
      </c>
      <c r="K37" s="158"/>
      <c r="L37" s="158"/>
      <c r="M37" s="158"/>
      <c r="N37" s="158"/>
      <c r="O37" s="158">
        <f t="shared" si="2"/>
        <v>0</v>
      </c>
    </row>
    <row r="38" spans="1:15" s="31" customFormat="1" ht="25.5">
      <c r="A38" s="293" t="s">
        <v>240</v>
      </c>
      <c r="B38" s="289" t="s">
        <v>312</v>
      </c>
      <c r="C38" s="282" t="s">
        <v>29</v>
      </c>
      <c r="D38" s="337">
        <v>195</v>
      </c>
      <c r="E38" s="326"/>
      <c r="F38" s="158"/>
      <c r="G38" s="158"/>
      <c r="H38" s="158"/>
      <c r="I38" s="158"/>
      <c r="J38" s="158">
        <f t="shared" si="1"/>
        <v>0</v>
      </c>
      <c r="K38" s="158"/>
      <c r="L38" s="158"/>
      <c r="M38" s="158"/>
      <c r="N38" s="158"/>
      <c r="O38" s="158">
        <f t="shared" si="2"/>
        <v>0</v>
      </c>
    </row>
    <row r="39" spans="1:15" s="31" customFormat="1">
      <c r="A39" s="266"/>
      <c r="B39" s="276" t="s">
        <v>313</v>
      </c>
      <c r="C39" s="266" t="s">
        <v>29</v>
      </c>
      <c r="D39" s="316">
        <f>+D38*1.05</f>
        <v>204.75</v>
      </c>
      <c r="E39" s="326"/>
      <c r="F39" s="158"/>
      <c r="G39" s="158"/>
      <c r="H39" s="158"/>
      <c r="I39" s="158"/>
      <c r="J39" s="158">
        <f t="shared" si="1"/>
        <v>0</v>
      </c>
      <c r="K39" s="158"/>
      <c r="L39" s="158"/>
      <c r="M39" s="158"/>
      <c r="N39" s="158"/>
      <c r="O39" s="158">
        <f t="shared" si="2"/>
        <v>0</v>
      </c>
    </row>
    <row r="40" spans="1:15" s="31" customFormat="1">
      <c r="A40" s="293"/>
      <c r="B40" s="292" t="s">
        <v>314</v>
      </c>
      <c r="C40" s="282" t="s">
        <v>67</v>
      </c>
      <c r="D40" s="337">
        <v>330</v>
      </c>
      <c r="E40" s="327"/>
      <c r="F40" s="153"/>
      <c r="G40" s="154"/>
      <c r="H40" s="154"/>
      <c r="I40" s="98"/>
      <c r="J40" s="154">
        <f t="shared" si="1"/>
        <v>0</v>
      </c>
      <c r="K40" s="154"/>
      <c r="L40" s="154"/>
      <c r="M40" s="154"/>
      <c r="N40" s="154"/>
      <c r="O40" s="154">
        <f t="shared" si="2"/>
        <v>0</v>
      </c>
    </row>
    <row r="41" spans="1:15" s="31" customFormat="1">
      <c r="A41" s="266" t="s">
        <v>241</v>
      </c>
      <c r="B41" s="336" t="s">
        <v>315</v>
      </c>
      <c r="C41" s="338" t="s">
        <v>29</v>
      </c>
      <c r="D41" s="258">
        <v>300</v>
      </c>
      <c r="E41" s="328"/>
      <c r="F41" s="155"/>
      <c r="G41" s="156"/>
      <c r="H41" s="157"/>
      <c r="I41" s="97"/>
      <c r="J41" s="156">
        <f t="shared" si="1"/>
        <v>0</v>
      </c>
      <c r="K41" s="156"/>
      <c r="L41" s="156"/>
      <c r="M41" s="156"/>
      <c r="N41" s="156"/>
      <c r="O41" s="156">
        <f t="shared" si="2"/>
        <v>0</v>
      </c>
    </row>
    <row r="42" spans="1:15" s="31" customFormat="1" ht="26.25" thickBot="1">
      <c r="A42" s="266" t="s">
        <v>242</v>
      </c>
      <c r="B42" s="271" t="s">
        <v>316</v>
      </c>
      <c r="C42" s="266" t="s">
        <v>59</v>
      </c>
      <c r="D42" s="316">
        <v>225</v>
      </c>
      <c r="E42" s="328"/>
      <c r="F42" s="155"/>
      <c r="G42" s="156"/>
      <c r="H42" s="157"/>
      <c r="I42" s="97"/>
      <c r="J42" s="156">
        <f t="shared" si="1"/>
        <v>0</v>
      </c>
      <c r="K42" s="156"/>
      <c r="L42" s="156"/>
      <c r="M42" s="156"/>
      <c r="N42" s="156"/>
      <c r="O42" s="156">
        <f t="shared" si="2"/>
        <v>0</v>
      </c>
    </row>
    <row r="43" spans="1:15" s="51" customFormat="1" ht="13.5" thickBot="1">
      <c r="A43" s="329"/>
      <c r="B43" s="330" t="s">
        <v>23</v>
      </c>
      <c r="C43" s="331"/>
      <c r="D43" s="332"/>
      <c r="E43" s="50"/>
      <c r="F43" s="50"/>
      <c r="G43" s="50"/>
      <c r="H43" s="50"/>
      <c r="I43" s="50"/>
      <c r="J43" s="50"/>
      <c r="K43" s="138">
        <f>SUM(K15:K42)</f>
        <v>0</v>
      </c>
      <c r="L43" s="138">
        <f>SUM(L15:L42)</f>
        <v>0</v>
      </c>
      <c r="M43" s="138">
        <f>SUM(M15:M42)</f>
        <v>0</v>
      </c>
      <c r="N43" s="138">
        <f>SUM(N15:N42)</f>
        <v>0</v>
      </c>
      <c r="O43" s="138">
        <f>SUM(O15:O42)</f>
        <v>0</v>
      </c>
    </row>
    <row r="44" spans="1:15">
      <c r="G44" s="126"/>
      <c r="H44" s="126"/>
      <c r="I44" s="53"/>
      <c r="J44" s="53" t="s">
        <v>613</v>
      </c>
      <c r="K44" s="54"/>
      <c r="L44" s="133"/>
      <c r="M44" s="133">
        <f>ROUND(M43*K44,2)</f>
        <v>0</v>
      </c>
      <c r="N44" s="133"/>
      <c r="O44" s="139">
        <f>M44</f>
        <v>0</v>
      </c>
    </row>
    <row r="45" spans="1:15">
      <c r="A45" s="55"/>
      <c r="B45" s="55"/>
      <c r="I45" s="56"/>
      <c r="J45" s="56"/>
      <c r="K45" s="56" t="s">
        <v>42</v>
      </c>
      <c r="L45" s="140">
        <f>L44+L43</f>
        <v>0</v>
      </c>
      <c r="M45" s="140">
        <f>M44+M43</f>
        <v>0</v>
      </c>
      <c r="N45" s="140">
        <f>N44+N43</f>
        <v>0</v>
      </c>
      <c r="O45" s="141">
        <f>O44+O43</f>
        <v>0</v>
      </c>
    </row>
    <row r="46" spans="1:15">
      <c r="M46" s="42"/>
      <c r="N46" s="42"/>
      <c r="O46" s="67"/>
    </row>
    <row r="47" spans="1:15" s="21" customFormat="1">
      <c r="A47" s="57"/>
      <c r="B47" s="57"/>
      <c r="C47" s="57"/>
      <c r="D47" s="58"/>
      <c r="E47" s="59"/>
      <c r="F47" s="59"/>
      <c r="G47" s="59"/>
      <c r="O47" s="63"/>
    </row>
    <row r="48" spans="1:15" s="21" customFormat="1">
      <c r="A48" s="60"/>
      <c r="B48" s="61"/>
      <c r="O48" s="68"/>
    </row>
    <row r="49" spans="2:15" s="21" customFormat="1">
      <c r="B49" s="62"/>
      <c r="C49" s="47">
        <f>(Kopsavilkums!E35)</f>
        <v>0</v>
      </c>
      <c r="D49" s="63"/>
      <c r="I49" s="21" t="s">
        <v>24</v>
      </c>
      <c r="J49" s="64"/>
      <c r="K49" s="64"/>
      <c r="L49" s="64"/>
      <c r="M49" s="47">
        <f>(Kopsavilkums!E40)</f>
        <v>0</v>
      </c>
      <c r="O49" s="63"/>
    </row>
    <row r="50" spans="2:15" s="21" customFormat="1">
      <c r="B50" s="59" t="s">
        <v>25</v>
      </c>
      <c r="C50" s="65"/>
      <c r="K50" s="61" t="s">
        <v>25</v>
      </c>
      <c r="M50" s="47"/>
    </row>
  </sheetData>
  <mergeCells count="9">
    <mergeCell ref="K11:O12"/>
    <mergeCell ref="A1:O1"/>
    <mergeCell ref="A2:O2"/>
    <mergeCell ref="M8:N8"/>
    <mergeCell ref="A11:A13"/>
    <mergeCell ref="B11:B13"/>
    <mergeCell ref="C11:C13"/>
    <mergeCell ref="D11:D13"/>
    <mergeCell ref="E11:J12"/>
  </mergeCells>
  <pageMargins left="0.31496062992125984" right="0.31496062992125984" top="0.94488188976377963" bottom="0.74803149606299213" header="0.31496062992125984" footer="0.31496062992125984"/>
  <pageSetup paperSize="9" scale="80" orientation="landscape" r:id="rId1"/>
  <ignoredErrors>
    <ignoredError sqref="A1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1"/>
  <sheetViews>
    <sheetView topLeftCell="A25" workbookViewId="0">
      <selection activeCell="T14" sqref="T14"/>
    </sheetView>
  </sheetViews>
  <sheetFormatPr defaultRowHeight="12.75"/>
  <cols>
    <col min="1" max="1" width="3.28515625" style="52" customWidth="1"/>
    <col min="2" max="2" width="53.85546875" style="33" customWidth="1"/>
    <col min="3" max="3" width="5.140625" style="34" customWidth="1"/>
    <col min="4" max="4" width="7.42578125" style="35" customWidth="1"/>
    <col min="5" max="5" width="5.42578125" style="34" customWidth="1"/>
    <col min="6" max="6" width="8" style="34" customWidth="1"/>
    <col min="7" max="7" width="7.85546875" style="34" customWidth="1"/>
    <col min="8" max="8" width="7.28515625" style="34" customWidth="1"/>
    <col min="9" max="9" width="8.285156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18" width="10.85546875" style="23" customWidth="1"/>
    <col min="19" max="255" width="11.42578125" style="23" customWidth="1"/>
    <col min="256" max="16384" width="9.140625" style="23"/>
  </cols>
  <sheetData>
    <row r="1" spans="1:15">
      <c r="A1" s="460" t="s">
        <v>71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110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5" s="25" customFormat="1">
      <c r="A6" s="25" t="str">
        <f>Kopsavilkums!A8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5" s="31" customFormat="1">
      <c r="G7" s="132"/>
      <c r="H7" s="126"/>
      <c r="I7" s="126"/>
      <c r="J7" s="126"/>
      <c r="K7" s="126"/>
      <c r="L7" s="126"/>
      <c r="M7" s="126"/>
      <c r="N7" s="126"/>
      <c r="O7" s="126"/>
    </row>
    <row r="8" spans="1:15">
      <c r="A8" s="32"/>
      <c r="E8" s="36"/>
      <c r="J8" s="126"/>
      <c r="K8" s="127" t="s">
        <v>40</v>
      </c>
      <c r="L8" s="126"/>
      <c r="M8" s="462">
        <f>O86</f>
        <v>0</v>
      </c>
      <c r="N8" s="462"/>
      <c r="O8" s="126"/>
    </row>
    <row r="9" spans="1:15">
      <c r="A9" s="32"/>
      <c r="E9" s="36"/>
      <c r="K9" s="38" t="str">
        <f>Kopsavilkums!E12</f>
        <v>Tāme sastādīta: 2017. gada .........</v>
      </c>
      <c r="L9" s="39"/>
      <c r="M9" s="128"/>
      <c r="N9" s="39"/>
      <c r="O9" s="39"/>
    </row>
    <row r="10" spans="1:15">
      <c r="A10" s="40"/>
      <c r="B10" s="41"/>
      <c r="K10" s="126"/>
      <c r="L10" s="126"/>
      <c r="M10" s="126"/>
      <c r="N10" s="126"/>
    </row>
    <row r="11" spans="1:15" s="31" customFormat="1" ht="13.5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5" s="31" customFormat="1" ht="13.5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5" s="31" customFormat="1" ht="45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5" s="31" customFormat="1">
      <c r="A14" s="43">
        <v>1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5" ht="16.5">
      <c r="A15" s="242"/>
      <c r="B15" s="357" t="s">
        <v>118</v>
      </c>
      <c r="C15" s="340"/>
      <c r="D15" s="340"/>
      <c r="E15" s="66"/>
      <c r="F15" s="66"/>
      <c r="G15" s="66"/>
      <c r="H15" s="66"/>
      <c r="I15" s="66"/>
      <c r="J15" s="49"/>
      <c r="K15" s="48"/>
      <c r="L15" s="49"/>
      <c r="M15" s="49"/>
      <c r="N15" s="49"/>
      <c r="O15" s="49"/>
    </row>
    <row r="16" spans="1:15" s="31" customFormat="1">
      <c r="A16" s="236" t="s">
        <v>223</v>
      </c>
      <c r="B16" s="251" t="s">
        <v>317</v>
      </c>
      <c r="C16" s="252" t="s">
        <v>59</v>
      </c>
      <c r="D16" s="314">
        <v>900</v>
      </c>
      <c r="E16" s="137"/>
      <c r="F16" s="151"/>
      <c r="G16" s="137"/>
      <c r="H16" s="137"/>
      <c r="I16" s="137"/>
      <c r="J16" s="137">
        <f>G16+H16+I16</f>
        <v>0</v>
      </c>
      <c r="K16" s="137"/>
      <c r="L16" s="137"/>
      <c r="M16" s="137"/>
      <c r="N16" s="137"/>
      <c r="O16" s="137">
        <f t="shared" ref="O16:O83" si="1">N16+M16+L16</f>
        <v>0</v>
      </c>
    </row>
    <row r="17" spans="1:15" s="31" customFormat="1">
      <c r="A17" s="236" t="s">
        <v>224</v>
      </c>
      <c r="B17" s="358" t="s">
        <v>318</v>
      </c>
      <c r="C17" s="252" t="s">
        <v>222</v>
      </c>
      <c r="D17" s="314">
        <v>4</v>
      </c>
      <c r="E17" s="167"/>
      <c r="F17" s="167"/>
      <c r="G17" s="167"/>
      <c r="H17" s="167"/>
      <c r="I17" s="167"/>
      <c r="J17" s="167">
        <f>G17+H17+I17</f>
        <v>0</v>
      </c>
      <c r="K17" s="167"/>
      <c r="L17" s="167"/>
      <c r="M17" s="167"/>
      <c r="N17" s="167"/>
      <c r="O17" s="167">
        <f t="shared" si="1"/>
        <v>0</v>
      </c>
    </row>
    <row r="18" spans="1:15" s="21" customFormat="1">
      <c r="A18" s="281" t="s">
        <v>225</v>
      </c>
      <c r="B18" s="248" t="s">
        <v>319</v>
      </c>
      <c r="C18" s="268" t="s">
        <v>29</v>
      </c>
      <c r="D18" s="258">
        <v>4</v>
      </c>
      <c r="E18" s="168"/>
      <c r="F18" s="167"/>
      <c r="G18" s="168"/>
      <c r="H18" s="168"/>
      <c r="I18" s="168"/>
      <c r="J18" s="168">
        <f t="shared" ref="J18:J65" si="2">I18+H18+G18</f>
        <v>0</v>
      </c>
      <c r="K18" s="168"/>
      <c r="L18" s="168"/>
      <c r="M18" s="168"/>
      <c r="N18" s="168"/>
      <c r="O18" s="168">
        <f t="shared" si="1"/>
        <v>0</v>
      </c>
    </row>
    <row r="19" spans="1:15" s="21" customFormat="1">
      <c r="A19" s="281" t="s">
        <v>226</v>
      </c>
      <c r="B19" s="251" t="s">
        <v>320</v>
      </c>
      <c r="C19" s="252" t="s">
        <v>29</v>
      </c>
      <c r="D19" s="314">
        <v>3</v>
      </c>
      <c r="E19" s="168"/>
      <c r="F19" s="168"/>
      <c r="G19" s="168"/>
      <c r="H19" s="168"/>
      <c r="I19" s="168"/>
      <c r="J19" s="168">
        <f t="shared" si="2"/>
        <v>0</v>
      </c>
      <c r="K19" s="168"/>
      <c r="L19" s="168"/>
      <c r="M19" s="168"/>
      <c r="N19" s="168"/>
      <c r="O19" s="168">
        <f t="shared" si="1"/>
        <v>0</v>
      </c>
    </row>
    <row r="20" spans="1:15" s="21" customFormat="1">
      <c r="A20" s="341" t="s">
        <v>227</v>
      </c>
      <c r="B20" s="278" t="s">
        <v>321</v>
      </c>
      <c r="C20" s="252" t="s">
        <v>60</v>
      </c>
      <c r="D20" s="314">
        <v>9.5</v>
      </c>
      <c r="E20" s="168"/>
      <c r="F20" s="168"/>
      <c r="G20" s="168"/>
      <c r="H20" s="168"/>
      <c r="I20" s="168"/>
      <c r="J20" s="168">
        <f t="shared" si="2"/>
        <v>0</v>
      </c>
      <c r="K20" s="168"/>
      <c r="L20" s="168"/>
      <c r="M20" s="168"/>
      <c r="N20" s="168"/>
      <c r="O20" s="168">
        <f t="shared" si="1"/>
        <v>0</v>
      </c>
    </row>
    <row r="21" spans="1:15" s="21" customFormat="1">
      <c r="A21" s="341" t="s">
        <v>228</v>
      </c>
      <c r="B21" s="251" t="s">
        <v>322</v>
      </c>
      <c r="C21" s="252" t="s">
        <v>67</v>
      </c>
      <c r="D21" s="314">
        <v>14</v>
      </c>
      <c r="E21" s="167"/>
      <c r="F21" s="167"/>
      <c r="G21" s="167"/>
      <c r="H21" s="167"/>
      <c r="I21" s="167"/>
      <c r="J21" s="167">
        <f>G21+H21+I21</f>
        <v>0</v>
      </c>
      <c r="K21" s="167"/>
      <c r="L21" s="167"/>
      <c r="M21" s="168"/>
      <c r="N21" s="167"/>
      <c r="O21" s="167">
        <f t="shared" ref="O21:O24" si="3">N21+M21+L21</f>
        <v>0</v>
      </c>
    </row>
    <row r="22" spans="1:15" s="21" customFormat="1" ht="25.5">
      <c r="A22" s="281" t="s">
        <v>229</v>
      </c>
      <c r="B22" s="251" t="s">
        <v>323</v>
      </c>
      <c r="C22" s="252" t="s">
        <v>67</v>
      </c>
      <c r="D22" s="321">
        <v>2</v>
      </c>
      <c r="E22" s="168"/>
      <c r="F22" s="167"/>
      <c r="G22" s="168"/>
      <c r="H22" s="172"/>
      <c r="I22" s="167"/>
      <c r="J22" s="167">
        <f t="shared" ref="J22:J24" si="4">I22+H22+G22</f>
        <v>0</v>
      </c>
      <c r="K22" s="167"/>
      <c r="L22" s="167"/>
      <c r="M22" s="167"/>
      <c r="N22" s="167"/>
      <c r="O22" s="167">
        <f t="shared" si="3"/>
        <v>0</v>
      </c>
    </row>
    <row r="23" spans="1:15" s="21" customFormat="1">
      <c r="A23" s="281" t="s">
        <v>230</v>
      </c>
      <c r="B23" s="251" t="s">
        <v>324</v>
      </c>
      <c r="C23" s="252" t="s">
        <v>29</v>
      </c>
      <c r="D23" s="314">
        <v>300</v>
      </c>
      <c r="E23" s="168"/>
      <c r="F23" s="167"/>
      <c r="G23" s="167"/>
      <c r="H23" s="172"/>
      <c r="I23" s="167"/>
      <c r="J23" s="167">
        <f t="shared" si="4"/>
        <v>0</v>
      </c>
      <c r="K23" s="167"/>
      <c r="L23" s="167"/>
      <c r="M23" s="167"/>
      <c r="N23" s="167"/>
      <c r="O23" s="167">
        <f t="shared" si="3"/>
        <v>0</v>
      </c>
    </row>
    <row r="24" spans="1:15" s="21" customFormat="1" ht="16.5">
      <c r="A24" s="255"/>
      <c r="B24" s="357" t="s">
        <v>325</v>
      </c>
      <c r="C24" s="353"/>
      <c r="D24" s="354"/>
      <c r="E24" s="168"/>
      <c r="F24" s="167"/>
      <c r="G24" s="167"/>
      <c r="H24" s="172"/>
      <c r="I24" s="167"/>
      <c r="J24" s="167">
        <f t="shared" si="4"/>
        <v>0</v>
      </c>
      <c r="K24" s="167"/>
      <c r="L24" s="167"/>
      <c r="M24" s="167"/>
      <c r="N24" s="167"/>
      <c r="O24" s="167">
        <f t="shared" si="3"/>
        <v>0</v>
      </c>
    </row>
    <row r="25" spans="1:15" s="21" customFormat="1">
      <c r="A25" s="236" t="s">
        <v>231</v>
      </c>
      <c r="B25" s="359" t="s">
        <v>326</v>
      </c>
      <c r="C25" s="252" t="s">
        <v>59</v>
      </c>
      <c r="D25" s="314">
        <v>50</v>
      </c>
      <c r="E25" s="167"/>
      <c r="F25" s="167"/>
      <c r="G25" s="167"/>
      <c r="H25" s="167"/>
      <c r="I25" s="167"/>
      <c r="J25" s="167">
        <f>G25+H25+I25</f>
        <v>0</v>
      </c>
      <c r="K25" s="167"/>
      <c r="L25" s="167"/>
      <c r="M25" s="168"/>
      <c r="N25" s="167"/>
      <c r="O25" s="167">
        <f t="shared" ref="O25:O29" si="5">N25+M25+L25</f>
        <v>0</v>
      </c>
    </row>
    <row r="26" spans="1:15" s="21" customFormat="1" ht="25.5">
      <c r="A26" s="236" t="s">
        <v>232</v>
      </c>
      <c r="B26" s="360" t="s">
        <v>327</v>
      </c>
      <c r="C26" s="252" t="s">
        <v>59</v>
      </c>
      <c r="D26" s="314">
        <v>20</v>
      </c>
      <c r="E26" s="168"/>
      <c r="F26" s="167"/>
      <c r="G26" s="168"/>
      <c r="H26" s="167"/>
      <c r="I26" s="167"/>
      <c r="J26" s="167">
        <f t="shared" ref="J26:J29" si="6">I26+H26+G26</f>
        <v>0</v>
      </c>
      <c r="K26" s="167"/>
      <c r="L26" s="167"/>
      <c r="M26" s="168"/>
      <c r="N26" s="167"/>
      <c r="O26" s="167">
        <f t="shared" si="5"/>
        <v>0</v>
      </c>
    </row>
    <row r="27" spans="1:15" s="21" customFormat="1" ht="25.5">
      <c r="A27" s="236" t="s">
        <v>233</v>
      </c>
      <c r="B27" s="251" t="s">
        <v>328</v>
      </c>
      <c r="C27" s="252" t="s">
        <v>67</v>
      </c>
      <c r="D27" s="314">
        <v>4</v>
      </c>
      <c r="E27" s="168"/>
      <c r="F27" s="167"/>
      <c r="G27" s="168"/>
      <c r="H27" s="172"/>
      <c r="I27" s="167"/>
      <c r="J27" s="167">
        <f t="shared" si="6"/>
        <v>0</v>
      </c>
      <c r="K27" s="167"/>
      <c r="L27" s="167"/>
      <c r="M27" s="167"/>
      <c r="N27" s="167"/>
      <c r="O27" s="167">
        <f t="shared" si="5"/>
        <v>0</v>
      </c>
    </row>
    <row r="28" spans="1:15" s="21" customFormat="1">
      <c r="A28" s="236" t="s">
        <v>234</v>
      </c>
      <c r="B28" s="359" t="s">
        <v>329</v>
      </c>
      <c r="C28" s="252" t="s">
        <v>59</v>
      </c>
      <c r="D28" s="314">
        <f>+D25</f>
        <v>50</v>
      </c>
      <c r="E28" s="168"/>
      <c r="F28" s="167"/>
      <c r="G28" s="167"/>
      <c r="H28" s="172"/>
      <c r="I28" s="167"/>
      <c r="J28" s="167">
        <f t="shared" si="6"/>
        <v>0</v>
      </c>
      <c r="K28" s="167"/>
      <c r="L28" s="167"/>
      <c r="M28" s="167"/>
      <c r="N28" s="167"/>
      <c r="O28" s="167">
        <f t="shared" si="5"/>
        <v>0</v>
      </c>
    </row>
    <row r="29" spans="1:15" s="21" customFormat="1">
      <c r="A29" s="236" t="s">
        <v>235</v>
      </c>
      <c r="B29" s="248" t="s">
        <v>330</v>
      </c>
      <c r="C29" s="252" t="s">
        <v>59</v>
      </c>
      <c r="D29" s="314">
        <v>1030</v>
      </c>
      <c r="E29" s="168"/>
      <c r="F29" s="167"/>
      <c r="G29" s="167"/>
      <c r="H29" s="172"/>
      <c r="I29" s="167"/>
      <c r="J29" s="167">
        <f t="shared" si="6"/>
        <v>0</v>
      </c>
      <c r="K29" s="167"/>
      <c r="L29" s="167"/>
      <c r="M29" s="167"/>
      <c r="N29" s="167"/>
      <c r="O29" s="167">
        <f t="shared" si="5"/>
        <v>0</v>
      </c>
    </row>
    <row r="30" spans="1:15" s="88" customFormat="1">
      <c r="A30" s="236" t="s">
        <v>236</v>
      </c>
      <c r="B30" s="361" t="s">
        <v>331</v>
      </c>
      <c r="C30" s="362" t="s">
        <v>59</v>
      </c>
      <c r="D30" s="363">
        <f>D29</f>
        <v>1030</v>
      </c>
      <c r="E30" s="168"/>
      <c r="F30" s="167"/>
      <c r="G30" s="168"/>
      <c r="H30" s="167"/>
      <c r="I30" s="167"/>
      <c r="J30" s="167">
        <f t="shared" si="2"/>
        <v>0</v>
      </c>
      <c r="K30" s="167"/>
      <c r="L30" s="167"/>
      <c r="M30" s="167"/>
      <c r="N30" s="167"/>
      <c r="O30" s="167">
        <f t="shared" si="1"/>
        <v>0</v>
      </c>
    </row>
    <row r="31" spans="1:15" s="88" customFormat="1">
      <c r="A31" s="236"/>
      <c r="B31" s="364" t="s">
        <v>332</v>
      </c>
      <c r="C31" s="365" t="s">
        <v>60</v>
      </c>
      <c r="D31" s="366">
        <f>ROUND(D30*(0.02+0.05)/2*1.1,2)</f>
        <v>39.659999999999997</v>
      </c>
      <c r="E31" s="168"/>
      <c r="F31" s="167"/>
      <c r="G31" s="168"/>
      <c r="H31" s="167"/>
      <c r="I31" s="167"/>
      <c r="J31" s="167">
        <f t="shared" si="2"/>
        <v>0</v>
      </c>
      <c r="K31" s="167"/>
      <c r="L31" s="167"/>
      <c r="M31" s="167"/>
      <c r="N31" s="167"/>
      <c r="O31" s="167">
        <f t="shared" si="1"/>
        <v>0</v>
      </c>
    </row>
    <row r="32" spans="1:15" s="88" customFormat="1" ht="27.75" customHeight="1">
      <c r="A32" s="281" t="s">
        <v>237</v>
      </c>
      <c r="B32" s="251" t="s">
        <v>333</v>
      </c>
      <c r="C32" s="252" t="s">
        <v>59</v>
      </c>
      <c r="D32" s="314">
        <v>800</v>
      </c>
      <c r="E32" s="168"/>
      <c r="F32" s="167"/>
      <c r="G32" s="168"/>
      <c r="H32" s="167"/>
      <c r="I32" s="167"/>
      <c r="J32" s="167">
        <f t="shared" si="2"/>
        <v>0</v>
      </c>
      <c r="K32" s="167"/>
      <c r="L32" s="167"/>
      <c r="M32" s="167"/>
      <c r="N32" s="167"/>
      <c r="O32" s="167">
        <f t="shared" ref="O32:O34" si="7">N32+M32+L32</f>
        <v>0</v>
      </c>
    </row>
    <row r="33" spans="1:15" s="88" customFormat="1" ht="25.5">
      <c r="A33" s="281"/>
      <c r="B33" s="264" t="s">
        <v>334</v>
      </c>
      <c r="C33" s="252" t="s">
        <v>59</v>
      </c>
      <c r="D33" s="314">
        <f>+D32*1.1</f>
        <v>880</v>
      </c>
      <c r="E33" s="169"/>
      <c r="F33" s="167"/>
      <c r="G33" s="168"/>
      <c r="H33" s="167"/>
      <c r="I33" s="167"/>
      <c r="J33" s="167">
        <f t="shared" si="2"/>
        <v>0</v>
      </c>
      <c r="K33" s="167"/>
      <c r="L33" s="167"/>
      <c r="M33" s="167"/>
      <c r="N33" s="167"/>
      <c r="O33" s="167">
        <f t="shared" si="7"/>
        <v>0</v>
      </c>
    </row>
    <row r="34" spans="1:15" s="88" customFormat="1" ht="25.5">
      <c r="A34" s="281"/>
      <c r="B34" s="264" t="s">
        <v>335</v>
      </c>
      <c r="C34" s="252" t="s">
        <v>59</v>
      </c>
      <c r="D34" s="314">
        <f>+D33</f>
        <v>880</v>
      </c>
      <c r="E34" s="169"/>
      <c r="F34" s="167"/>
      <c r="G34" s="168"/>
      <c r="H34" s="167"/>
      <c r="I34" s="167"/>
      <c r="J34" s="167">
        <f t="shared" si="2"/>
        <v>0</v>
      </c>
      <c r="K34" s="167"/>
      <c r="L34" s="167"/>
      <c r="M34" s="167"/>
      <c r="N34" s="167"/>
      <c r="O34" s="167">
        <f t="shared" si="7"/>
        <v>0</v>
      </c>
    </row>
    <row r="35" spans="1:15" s="88" customFormat="1" ht="25.5">
      <c r="A35" s="281"/>
      <c r="B35" s="264" t="s">
        <v>336</v>
      </c>
      <c r="C35" s="252" t="s">
        <v>59</v>
      </c>
      <c r="D35" s="314">
        <f>+D34</f>
        <v>880</v>
      </c>
      <c r="E35" s="169"/>
      <c r="F35" s="167"/>
      <c r="G35" s="168"/>
      <c r="H35" s="167"/>
      <c r="I35" s="167"/>
      <c r="J35" s="167">
        <f t="shared" si="2"/>
        <v>0</v>
      </c>
      <c r="K35" s="167"/>
      <c r="L35" s="167"/>
      <c r="M35" s="167"/>
      <c r="N35" s="167"/>
      <c r="O35" s="167">
        <f t="shared" si="1"/>
        <v>0</v>
      </c>
    </row>
    <row r="36" spans="1:15" s="88" customFormat="1">
      <c r="A36" s="281"/>
      <c r="B36" s="265" t="s">
        <v>337</v>
      </c>
      <c r="C36" s="243" t="s">
        <v>67</v>
      </c>
      <c r="D36" s="312">
        <f>+D32*7</f>
        <v>5600</v>
      </c>
      <c r="E36" s="169"/>
      <c r="F36" s="167"/>
      <c r="G36" s="167"/>
      <c r="H36" s="167"/>
      <c r="I36" s="167"/>
      <c r="J36" s="167">
        <f t="shared" si="2"/>
        <v>0</v>
      </c>
      <c r="K36" s="167"/>
      <c r="L36" s="167"/>
      <c r="M36" s="167"/>
      <c r="N36" s="167"/>
      <c r="O36" s="167">
        <f t="shared" si="1"/>
        <v>0</v>
      </c>
    </row>
    <row r="37" spans="1:15" s="88" customFormat="1" ht="25.5">
      <c r="A37" s="281" t="s">
        <v>238</v>
      </c>
      <c r="B37" s="271" t="s">
        <v>338</v>
      </c>
      <c r="C37" s="243" t="s">
        <v>67</v>
      </c>
      <c r="D37" s="312">
        <v>12</v>
      </c>
      <c r="E37" s="169"/>
      <c r="F37" s="167"/>
      <c r="G37" s="167"/>
      <c r="H37" s="167"/>
      <c r="I37" s="167"/>
      <c r="J37" s="167">
        <f t="shared" si="2"/>
        <v>0</v>
      </c>
      <c r="K37" s="167"/>
      <c r="L37" s="167"/>
      <c r="M37" s="167"/>
      <c r="N37" s="167"/>
      <c r="O37" s="167">
        <f t="shared" si="1"/>
        <v>0</v>
      </c>
    </row>
    <row r="38" spans="1:15" s="88" customFormat="1" ht="38.25">
      <c r="A38" s="266" t="s">
        <v>239</v>
      </c>
      <c r="B38" s="278" t="s">
        <v>205</v>
      </c>
      <c r="C38" s="266" t="s">
        <v>59</v>
      </c>
      <c r="D38" s="316">
        <v>915</v>
      </c>
      <c r="E38" s="169"/>
      <c r="F38" s="167"/>
      <c r="G38" s="167"/>
      <c r="H38" s="167"/>
      <c r="I38" s="167"/>
      <c r="J38" s="167">
        <f t="shared" si="2"/>
        <v>0</v>
      </c>
      <c r="K38" s="167"/>
      <c r="L38" s="167"/>
      <c r="M38" s="167"/>
      <c r="N38" s="167"/>
      <c r="O38" s="167">
        <f t="shared" si="1"/>
        <v>0</v>
      </c>
    </row>
    <row r="39" spans="1:15" s="88" customFormat="1">
      <c r="A39" s="266"/>
      <c r="B39" s="267" t="s">
        <v>206</v>
      </c>
      <c r="C39" s="266" t="s">
        <v>59</v>
      </c>
      <c r="D39" s="316">
        <f>+D38*1.2</f>
        <v>1098</v>
      </c>
      <c r="E39" s="169"/>
      <c r="F39" s="167"/>
      <c r="G39" s="167"/>
      <c r="H39" s="167"/>
      <c r="I39" s="167"/>
      <c r="J39" s="167">
        <f t="shared" si="2"/>
        <v>0</v>
      </c>
      <c r="K39" s="167"/>
      <c r="L39" s="167"/>
      <c r="M39" s="167"/>
      <c r="N39" s="167"/>
      <c r="O39" s="167">
        <f t="shared" si="1"/>
        <v>0</v>
      </c>
    </row>
    <row r="40" spans="1:15" s="88" customFormat="1">
      <c r="A40" s="266"/>
      <c r="B40" s="267" t="s">
        <v>207</v>
      </c>
      <c r="C40" s="266" t="s">
        <v>59</v>
      </c>
      <c r="D40" s="316">
        <f>+D39</f>
        <v>1098</v>
      </c>
      <c r="E40" s="169"/>
      <c r="F40" s="167"/>
      <c r="G40" s="167"/>
      <c r="H40" s="167"/>
      <c r="I40" s="167"/>
      <c r="J40" s="167">
        <f t="shared" ref="J40" si="8">I40+H40+G40</f>
        <v>0</v>
      </c>
      <c r="K40" s="167"/>
      <c r="L40" s="167"/>
      <c r="M40" s="167"/>
      <c r="N40" s="167"/>
      <c r="O40" s="167">
        <f t="shared" ref="O40" si="9">N40+M40+L40</f>
        <v>0</v>
      </c>
    </row>
    <row r="41" spans="1:15" s="88" customFormat="1">
      <c r="A41" s="281"/>
      <c r="B41" s="292" t="s">
        <v>208</v>
      </c>
      <c r="C41" s="252" t="s">
        <v>59</v>
      </c>
      <c r="D41" s="314">
        <f>+D38</f>
        <v>915</v>
      </c>
      <c r="E41" s="169"/>
      <c r="F41" s="167"/>
      <c r="G41" s="168"/>
      <c r="H41" s="167"/>
      <c r="I41" s="167"/>
      <c r="J41" s="167">
        <f t="shared" si="2"/>
        <v>0</v>
      </c>
      <c r="K41" s="167"/>
      <c r="L41" s="167"/>
      <c r="M41" s="167"/>
      <c r="N41" s="167"/>
      <c r="O41" s="167">
        <f t="shared" si="1"/>
        <v>0</v>
      </c>
    </row>
    <row r="42" spans="1:15" s="88" customFormat="1" ht="25.5">
      <c r="A42" s="281" t="s">
        <v>240</v>
      </c>
      <c r="B42" s="251" t="s">
        <v>339</v>
      </c>
      <c r="C42" s="252" t="s">
        <v>29</v>
      </c>
      <c r="D42" s="314">
        <v>27</v>
      </c>
      <c r="E42" s="169"/>
      <c r="F42" s="167"/>
      <c r="G42" s="167"/>
      <c r="H42" s="167"/>
      <c r="I42" s="167"/>
      <c r="J42" s="167">
        <f t="shared" si="2"/>
        <v>0</v>
      </c>
      <c r="K42" s="167"/>
      <c r="L42" s="167"/>
      <c r="M42" s="167"/>
      <c r="N42" s="167"/>
      <c r="O42" s="167">
        <f t="shared" si="1"/>
        <v>0</v>
      </c>
    </row>
    <row r="43" spans="1:15" s="88" customFormat="1" ht="38.25">
      <c r="A43" s="281" t="s">
        <v>241</v>
      </c>
      <c r="B43" s="271" t="s">
        <v>340</v>
      </c>
      <c r="C43" s="279" t="s">
        <v>29</v>
      </c>
      <c r="D43" s="317">
        <v>4</v>
      </c>
      <c r="E43" s="169"/>
      <c r="F43" s="167"/>
      <c r="G43" s="167"/>
      <c r="H43" s="167"/>
      <c r="I43" s="167"/>
      <c r="J43" s="167">
        <f t="shared" si="2"/>
        <v>0</v>
      </c>
      <c r="K43" s="167"/>
      <c r="L43" s="167"/>
      <c r="M43" s="167"/>
      <c r="N43" s="167"/>
      <c r="O43" s="167">
        <f t="shared" si="1"/>
        <v>0</v>
      </c>
    </row>
    <row r="44" spans="1:15" s="88" customFormat="1" ht="38.25">
      <c r="A44" s="281" t="s">
        <v>242</v>
      </c>
      <c r="B44" s="251" t="s">
        <v>341</v>
      </c>
      <c r="C44" s="279" t="s">
        <v>29</v>
      </c>
      <c r="D44" s="317">
        <v>3</v>
      </c>
      <c r="E44" s="169"/>
      <c r="F44" s="167"/>
      <c r="G44" s="167"/>
      <c r="H44" s="167"/>
      <c r="I44" s="167"/>
      <c r="J44" s="167">
        <f t="shared" si="2"/>
        <v>0</v>
      </c>
      <c r="K44" s="167"/>
      <c r="L44" s="167"/>
      <c r="M44" s="167"/>
      <c r="N44" s="167"/>
      <c r="O44" s="167">
        <f t="shared" si="1"/>
        <v>0</v>
      </c>
    </row>
    <row r="45" spans="1:15" s="88" customFormat="1" ht="25.5">
      <c r="A45" s="281" t="s">
        <v>243</v>
      </c>
      <c r="B45" s="277" t="s">
        <v>342</v>
      </c>
      <c r="C45" s="243" t="s">
        <v>29</v>
      </c>
      <c r="D45" s="312">
        <v>170</v>
      </c>
      <c r="E45" s="169"/>
      <c r="F45" s="167"/>
      <c r="G45" s="168"/>
      <c r="H45" s="167"/>
      <c r="I45" s="167"/>
      <c r="J45" s="167">
        <f t="shared" si="2"/>
        <v>0</v>
      </c>
      <c r="K45" s="167"/>
      <c r="L45" s="167"/>
      <c r="M45" s="167"/>
      <c r="N45" s="167"/>
      <c r="O45" s="167">
        <f t="shared" si="1"/>
        <v>0</v>
      </c>
    </row>
    <row r="46" spans="1:15" s="88" customFormat="1" ht="25.5">
      <c r="A46" s="281" t="s">
        <v>244</v>
      </c>
      <c r="B46" s="287" t="s">
        <v>343</v>
      </c>
      <c r="C46" s="252" t="s">
        <v>67</v>
      </c>
      <c r="D46" s="314">
        <v>1</v>
      </c>
      <c r="E46" s="169"/>
      <c r="F46" s="167"/>
      <c r="G46" s="167"/>
      <c r="H46" s="167"/>
      <c r="I46" s="167"/>
      <c r="J46" s="167">
        <f t="shared" si="2"/>
        <v>0</v>
      </c>
      <c r="K46" s="167"/>
      <c r="L46" s="167"/>
      <c r="M46" s="167"/>
      <c r="N46" s="167"/>
      <c r="O46" s="167">
        <f t="shared" si="1"/>
        <v>0</v>
      </c>
    </row>
    <row r="47" spans="1:15" s="88" customFormat="1" ht="16.5">
      <c r="A47" s="255"/>
      <c r="B47" s="352" t="s">
        <v>344</v>
      </c>
      <c r="C47" s="367"/>
      <c r="D47" s="368"/>
      <c r="E47" s="169"/>
      <c r="F47" s="167"/>
      <c r="G47" s="167"/>
      <c r="H47" s="167"/>
      <c r="I47" s="167"/>
      <c r="J47" s="167">
        <f t="shared" si="2"/>
        <v>0</v>
      </c>
      <c r="K47" s="167"/>
      <c r="L47" s="167"/>
      <c r="M47" s="167"/>
      <c r="N47" s="167"/>
      <c r="O47" s="167">
        <f t="shared" si="1"/>
        <v>0</v>
      </c>
    </row>
    <row r="48" spans="1:15" s="88" customFormat="1" ht="25.5">
      <c r="A48" s="281" t="s">
        <v>245</v>
      </c>
      <c r="B48" s="251" t="s">
        <v>345</v>
      </c>
      <c r="C48" s="252" t="s">
        <v>60</v>
      </c>
      <c r="D48" s="314">
        <v>90</v>
      </c>
      <c r="E48" s="169"/>
      <c r="F48" s="167"/>
      <c r="G48" s="168"/>
      <c r="H48" s="167"/>
      <c r="I48" s="167"/>
      <c r="J48" s="167">
        <f t="shared" si="2"/>
        <v>0</v>
      </c>
      <c r="K48" s="167"/>
      <c r="L48" s="167"/>
      <c r="M48" s="167"/>
      <c r="N48" s="167"/>
      <c r="O48" s="167">
        <f t="shared" si="1"/>
        <v>0</v>
      </c>
    </row>
    <row r="49" spans="1:15" s="88" customFormat="1">
      <c r="A49" s="281" t="s">
        <v>246</v>
      </c>
      <c r="B49" s="251" t="s">
        <v>594</v>
      </c>
      <c r="C49" s="252" t="s">
        <v>59</v>
      </c>
      <c r="D49" s="314">
        <v>180</v>
      </c>
      <c r="E49" s="169"/>
      <c r="F49" s="167"/>
      <c r="G49" s="167"/>
      <c r="H49" s="167"/>
      <c r="I49" s="167"/>
      <c r="J49" s="167">
        <f t="shared" si="2"/>
        <v>0</v>
      </c>
      <c r="K49" s="167"/>
      <c r="L49" s="167"/>
      <c r="M49" s="167"/>
      <c r="N49" s="167"/>
      <c r="O49" s="167">
        <f t="shared" si="1"/>
        <v>0</v>
      </c>
    </row>
    <row r="50" spans="1:15" s="88" customFormat="1" ht="25.5">
      <c r="A50" s="281" t="s">
        <v>247</v>
      </c>
      <c r="B50" s="251" t="s">
        <v>346</v>
      </c>
      <c r="C50" s="252" t="s">
        <v>59</v>
      </c>
      <c r="D50" s="314">
        <f>+D49</f>
        <v>180</v>
      </c>
      <c r="E50" s="169"/>
      <c r="F50" s="167"/>
      <c r="G50" s="167"/>
      <c r="H50" s="167"/>
      <c r="I50" s="167"/>
      <c r="J50" s="167">
        <f t="shared" si="2"/>
        <v>0</v>
      </c>
      <c r="K50" s="167"/>
      <c r="L50" s="167"/>
      <c r="M50" s="167"/>
      <c r="N50" s="167"/>
      <c r="O50" s="167">
        <f t="shared" si="1"/>
        <v>0</v>
      </c>
    </row>
    <row r="51" spans="1:15" s="21" customFormat="1">
      <c r="A51" s="281" t="s">
        <v>248</v>
      </c>
      <c r="B51" s="251" t="s">
        <v>347</v>
      </c>
      <c r="C51" s="252" t="s">
        <v>29</v>
      </c>
      <c r="D51" s="314">
        <v>220</v>
      </c>
      <c r="E51" s="169"/>
      <c r="F51" s="167"/>
      <c r="G51" s="168"/>
      <c r="H51" s="167"/>
      <c r="I51" s="167"/>
      <c r="J51" s="167">
        <f t="shared" si="2"/>
        <v>0</v>
      </c>
      <c r="K51" s="167"/>
      <c r="L51" s="167"/>
      <c r="M51" s="167"/>
      <c r="N51" s="167"/>
      <c r="O51" s="167">
        <f t="shared" si="1"/>
        <v>0</v>
      </c>
    </row>
    <row r="52" spans="1:15" s="21" customFormat="1">
      <c r="A52" s="281"/>
      <c r="B52" s="264" t="s">
        <v>595</v>
      </c>
      <c r="C52" s="252" t="s">
        <v>29</v>
      </c>
      <c r="D52" s="314">
        <f>+D51*1.05</f>
        <v>231</v>
      </c>
      <c r="E52" s="169"/>
      <c r="F52" s="167"/>
      <c r="G52" s="167"/>
      <c r="H52" s="167"/>
      <c r="I52" s="167"/>
      <c r="J52" s="167">
        <f t="shared" si="2"/>
        <v>0</v>
      </c>
      <c r="K52" s="167"/>
      <c r="L52" s="167"/>
      <c r="M52" s="167"/>
      <c r="N52" s="167"/>
      <c r="O52" s="167">
        <f t="shared" si="1"/>
        <v>0</v>
      </c>
    </row>
    <row r="53" spans="1:15" s="21" customFormat="1">
      <c r="A53" s="281"/>
      <c r="B53" s="264" t="s">
        <v>348</v>
      </c>
      <c r="C53" s="252" t="s">
        <v>28</v>
      </c>
      <c r="D53" s="314">
        <f>+D51*0.5</f>
        <v>110</v>
      </c>
      <c r="E53" s="168"/>
      <c r="F53" s="168"/>
      <c r="G53" s="168"/>
      <c r="H53" s="167"/>
      <c r="I53" s="167"/>
      <c r="J53" s="167">
        <f t="shared" si="2"/>
        <v>0</v>
      </c>
      <c r="K53" s="167"/>
      <c r="L53" s="167"/>
      <c r="M53" s="167"/>
      <c r="N53" s="167"/>
      <c r="O53" s="167">
        <f t="shared" si="1"/>
        <v>0</v>
      </c>
    </row>
    <row r="54" spans="1:15" s="21" customFormat="1">
      <c r="A54" s="281" t="s">
        <v>249</v>
      </c>
      <c r="B54" s="251" t="s">
        <v>349</v>
      </c>
      <c r="C54" s="252" t="s">
        <v>29</v>
      </c>
      <c r="D54" s="314">
        <f>+D51</f>
        <v>220</v>
      </c>
      <c r="E54" s="168"/>
      <c r="F54" s="168"/>
      <c r="G54" s="168"/>
      <c r="H54" s="167"/>
      <c r="I54" s="167"/>
      <c r="J54" s="167">
        <f t="shared" si="2"/>
        <v>0</v>
      </c>
      <c r="K54" s="167"/>
      <c r="L54" s="167"/>
      <c r="M54" s="167"/>
      <c r="N54" s="167"/>
      <c r="O54" s="167">
        <f t="shared" si="1"/>
        <v>0</v>
      </c>
    </row>
    <row r="55" spans="1:15" s="88" customFormat="1">
      <c r="A55" s="281"/>
      <c r="B55" s="264" t="s">
        <v>350</v>
      </c>
      <c r="C55" s="252" t="s">
        <v>60</v>
      </c>
      <c r="D55" s="314">
        <v>1.36</v>
      </c>
      <c r="E55" s="169"/>
      <c r="F55" s="167"/>
      <c r="G55" s="168"/>
      <c r="H55" s="167"/>
      <c r="I55" s="167"/>
      <c r="J55" s="167">
        <f t="shared" si="2"/>
        <v>0</v>
      </c>
      <c r="K55" s="167"/>
      <c r="L55" s="167"/>
      <c r="M55" s="167"/>
      <c r="N55" s="167"/>
      <c r="O55" s="167">
        <f t="shared" si="1"/>
        <v>0</v>
      </c>
    </row>
    <row r="56" spans="1:15" s="88" customFormat="1">
      <c r="A56" s="281"/>
      <c r="B56" s="264" t="s">
        <v>351</v>
      </c>
      <c r="C56" s="252" t="s">
        <v>29</v>
      </c>
      <c r="D56" s="314">
        <v>250</v>
      </c>
      <c r="E56" s="169"/>
      <c r="F56" s="167"/>
      <c r="G56" s="167"/>
      <c r="H56" s="167"/>
      <c r="I56" s="167"/>
      <c r="J56" s="167">
        <f t="shared" si="2"/>
        <v>0</v>
      </c>
      <c r="K56" s="167"/>
      <c r="L56" s="167"/>
      <c r="M56" s="167"/>
      <c r="N56" s="167"/>
      <c r="O56" s="167">
        <f t="shared" si="1"/>
        <v>0</v>
      </c>
    </row>
    <row r="57" spans="1:15" s="88" customFormat="1">
      <c r="A57" s="281"/>
      <c r="B57" s="264" t="s">
        <v>352</v>
      </c>
      <c r="C57" s="252" t="s">
        <v>59</v>
      </c>
      <c r="D57" s="314">
        <v>205</v>
      </c>
      <c r="E57" s="169"/>
      <c r="F57" s="167"/>
      <c r="G57" s="167"/>
      <c r="H57" s="167"/>
      <c r="I57" s="167"/>
      <c r="J57" s="167">
        <f t="shared" si="2"/>
        <v>0</v>
      </c>
      <c r="K57" s="167"/>
      <c r="L57" s="167"/>
      <c r="M57" s="167"/>
      <c r="N57" s="167"/>
      <c r="O57" s="167">
        <f t="shared" si="1"/>
        <v>0</v>
      </c>
    </row>
    <row r="58" spans="1:15" s="88" customFormat="1">
      <c r="A58" s="341"/>
      <c r="B58" s="264" t="s">
        <v>353</v>
      </c>
      <c r="C58" s="252" t="s">
        <v>67</v>
      </c>
      <c r="D58" s="314">
        <v>1900</v>
      </c>
      <c r="E58" s="169"/>
      <c r="F58" s="167"/>
      <c r="G58" s="167"/>
      <c r="H58" s="167"/>
      <c r="I58" s="167"/>
      <c r="J58" s="167">
        <f t="shared" si="2"/>
        <v>0</v>
      </c>
      <c r="K58" s="167"/>
      <c r="L58" s="167"/>
      <c r="M58" s="167"/>
      <c r="N58" s="167"/>
      <c r="O58" s="167">
        <f t="shared" si="1"/>
        <v>0</v>
      </c>
    </row>
    <row r="59" spans="1:15" s="88" customFormat="1">
      <c r="A59" s="281"/>
      <c r="B59" s="264" t="s">
        <v>354</v>
      </c>
      <c r="C59" s="252" t="s">
        <v>67</v>
      </c>
      <c r="D59" s="314">
        <v>880</v>
      </c>
      <c r="E59" s="169"/>
      <c r="F59" s="167"/>
      <c r="G59" s="168"/>
      <c r="H59" s="167"/>
      <c r="I59" s="167"/>
      <c r="J59" s="167">
        <f t="shared" si="2"/>
        <v>0</v>
      </c>
      <c r="K59" s="167"/>
      <c r="L59" s="167"/>
      <c r="M59" s="167"/>
      <c r="N59" s="167"/>
      <c r="O59" s="167">
        <f t="shared" si="1"/>
        <v>0</v>
      </c>
    </row>
    <row r="60" spans="1:15" s="88" customFormat="1">
      <c r="A60" s="281"/>
      <c r="B60" s="294" t="s">
        <v>355</v>
      </c>
      <c r="C60" s="252" t="s">
        <v>29</v>
      </c>
      <c r="D60" s="314">
        <f>+D54*1.05</f>
        <v>231</v>
      </c>
      <c r="E60" s="169"/>
      <c r="F60" s="167"/>
      <c r="G60" s="167"/>
      <c r="H60" s="167"/>
      <c r="I60" s="167"/>
      <c r="J60" s="167">
        <f t="shared" si="2"/>
        <v>0</v>
      </c>
      <c r="K60" s="167"/>
      <c r="L60" s="167"/>
      <c r="M60" s="167"/>
      <c r="N60" s="167"/>
      <c r="O60" s="167">
        <f t="shared" si="1"/>
        <v>0</v>
      </c>
    </row>
    <row r="61" spans="1:15" s="88" customFormat="1">
      <c r="A61" s="281"/>
      <c r="B61" s="264" t="s">
        <v>596</v>
      </c>
      <c r="C61" s="252" t="s">
        <v>67</v>
      </c>
      <c r="D61" s="314">
        <v>760</v>
      </c>
      <c r="E61" s="169"/>
      <c r="F61" s="167"/>
      <c r="G61" s="167"/>
      <c r="H61" s="167"/>
      <c r="I61" s="167"/>
      <c r="J61" s="167">
        <f t="shared" si="2"/>
        <v>0</v>
      </c>
      <c r="K61" s="167"/>
      <c r="L61" s="167"/>
      <c r="M61" s="167"/>
      <c r="N61" s="167"/>
      <c r="O61" s="167">
        <f t="shared" si="1"/>
        <v>0</v>
      </c>
    </row>
    <row r="62" spans="1:15" s="88" customFormat="1">
      <c r="A62" s="281"/>
      <c r="B62" s="264" t="s">
        <v>69</v>
      </c>
      <c r="C62" s="252" t="s">
        <v>220</v>
      </c>
      <c r="D62" s="314">
        <v>1</v>
      </c>
      <c r="E62" s="169"/>
      <c r="F62" s="167"/>
      <c r="G62" s="168"/>
      <c r="H62" s="167"/>
      <c r="I62" s="167"/>
      <c r="J62" s="167">
        <f t="shared" si="2"/>
        <v>0</v>
      </c>
      <c r="K62" s="167"/>
      <c r="L62" s="167"/>
      <c r="M62" s="167"/>
      <c r="N62" s="167"/>
      <c r="O62" s="167">
        <f t="shared" si="1"/>
        <v>0</v>
      </c>
    </row>
    <row r="63" spans="1:15" s="88" customFormat="1" ht="16.5">
      <c r="A63" s="281"/>
      <c r="B63" s="356" t="s">
        <v>356</v>
      </c>
      <c r="C63" s="353" t="s">
        <v>67</v>
      </c>
      <c r="D63" s="354">
        <v>14</v>
      </c>
      <c r="E63" s="169"/>
      <c r="F63" s="167"/>
      <c r="G63" s="167"/>
      <c r="H63" s="167"/>
      <c r="I63" s="167"/>
      <c r="J63" s="167"/>
      <c r="K63" s="167"/>
      <c r="L63" s="167"/>
      <c r="M63" s="167"/>
      <c r="N63" s="167"/>
      <c r="O63" s="167"/>
    </row>
    <row r="64" spans="1:15" s="88" customFormat="1">
      <c r="A64" s="281" t="s">
        <v>250</v>
      </c>
      <c r="B64" s="251" t="s">
        <v>357</v>
      </c>
      <c r="C64" s="252" t="s">
        <v>60</v>
      </c>
      <c r="D64" s="314">
        <v>13</v>
      </c>
      <c r="E64" s="169"/>
      <c r="F64" s="167"/>
      <c r="G64" s="167"/>
      <c r="H64" s="167"/>
      <c r="I64" s="167"/>
      <c r="J64" s="167">
        <f t="shared" si="2"/>
        <v>0</v>
      </c>
      <c r="K64" s="167"/>
      <c r="L64" s="167"/>
      <c r="M64" s="167"/>
      <c r="N64" s="167"/>
      <c r="O64" s="167">
        <f t="shared" si="1"/>
        <v>0</v>
      </c>
    </row>
    <row r="65" spans="1:15" s="88" customFormat="1">
      <c r="A65" s="281" t="s">
        <v>251</v>
      </c>
      <c r="B65" s="251" t="s">
        <v>358</v>
      </c>
      <c r="C65" s="252" t="s">
        <v>67</v>
      </c>
      <c r="D65" s="314">
        <v>14</v>
      </c>
      <c r="E65" s="167"/>
      <c r="F65" s="167"/>
      <c r="G65" s="167"/>
      <c r="H65" s="167"/>
      <c r="I65" s="167"/>
      <c r="J65" s="167">
        <f t="shared" si="2"/>
        <v>0</v>
      </c>
      <c r="K65" s="167"/>
      <c r="L65" s="167"/>
      <c r="M65" s="168"/>
      <c r="N65" s="167"/>
      <c r="O65" s="167">
        <f t="shared" si="1"/>
        <v>0</v>
      </c>
    </row>
    <row r="66" spans="1:15" s="88" customFormat="1">
      <c r="A66" s="243" t="s">
        <v>252</v>
      </c>
      <c r="B66" s="251" t="s">
        <v>359</v>
      </c>
      <c r="C66" s="252" t="s">
        <v>29</v>
      </c>
      <c r="D66" s="314">
        <v>65</v>
      </c>
      <c r="E66" s="167"/>
      <c r="F66" s="167"/>
      <c r="G66" s="167"/>
      <c r="H66" s="167"/>
      <c r="I66" s="167"/>
      <c r="J66" s="167"/>
      <c r="K66" s="167"/>
      <c r="L66" s="167"/>
      <c r="M66" s="168"/>
      <c r="N66" s="167"/>
      <c r="O66" s="167">
        <f t="shared" si="1"/>
        <v>0</v>
      </c>
    </row>
    <row r="67" spans="1:15" s="88" customFormat="1">
      <c r="A67" s="243"/>
      <c r="B67" s="264" t="s">
        <v>597</v>
      </c>
      <c r="C67" s="252" t="s">
        <v>29</v>
      </c>
      <c r="D67" s="314">
        <f>+D66*1.05</f>
        <v>68.25</v>
      </c>
      <c r="E67" s="169"/>
      <c r="F67" s="167"/>
      <c r="G67" s="168"/>
      <c r="H67" s="167"/>
      <c r="I67" s="167"/>
      <c r="J67" s="167">
        <f t="shared" ref="J67:J83" si="10">I67+H67+G67</f>
        <v>0</v>
      </c>
      <c r="K67" s="167"/>
      <c r="L67" s="167"/>
      <c r="M67" s="167"/>
      <c r="N67" s="167"/>
      <c r="O67" s="167">
        <f t="shared" si="1"/>
        <v>0</v>
      </c>
    </row>
    <row r="68" spans="1:15" s="88" customFormat="1">
      <c r="A68" s="266"/>
      <c r="B68" s="264" t="s">
        <v>348</v>
      </c>
      <c r="C68" s="252" t="s">
        <v>28</v>
      </c>
      <c r="D68" s="314">
        <f>+D66*0.5</f>
        <v>32.5</v>
      </c>
      <c r="E68" s="169"/>
      <c r="F68" s="167"/>
      <c r="G68" s="168"/>
      <c r="H68" s="167"/>
      <c r="I68" s="167"/>
      <c r="J68" s="167">
        <f t="shared" si="10"/>
        <v>0</v>
      </c>
      <c r="K68" s="167"/>
      <c r="L68" s="167"/>
      <c r="M68" s="167"/>
      <c r="N68" s="167"/>
      <c r="O68" s="167">
        <f t="shared" si="1"/>
        <v>0</v>
      </c>
    </row>
    <row r="69" spans="1:15" s="88" customFormat="1">
      <c r="A69" s="266" t="s">
        <v>253</v>
      </c>
      <c r="B69" s="369" t="s">
        <v>360</v>
      </c>
      <c r="C69" s="243" t="s">
        <v>59</v>
      </c>
      <c r="D69" s="312">
        <v>60</v>
      </c>
      <c r="E69" s="169"/>
      <c r="F69" s="167"/>
      <c r="G69" s="167"/>
      <c r="H69" s="167"/>
      <c r="I69" s="167"/>
      <c r="J69" s="167">
        <f t="shared" si="10"/>
        <v>0</v>
      </c>
      <c r="K69" s="167"/>
      <c r="L69" s="167"/>
      <c r="M69" s="167"/>
      <c r="N69" s="167"/>
      <c r="O69" s="167">
        <f t="shared" si="1"/>
        <v>0</v>
      </c>
    </row>
    <row r="70" spans="1:15" s="88" customFormat="1">
      <c r="A70" s="266"/>
      <c r="B70" s="265" t="s">
        <v>578</v>
      </c>
      <c r="C70" s="243" t="s">
        <v>28</v>
      </c>
      <c r="D70" s="312">
        <f>+D69*0.25</f>
        <v>15</v>
      </c>
      <c r="E70" s="169"/>
      <c r="F70" s="167"/>
      <c r="G70" s="167"/>
      <c r="H70" s="167"/>
      <c r="I70" s="167"/>
      <c r="J70" s="167">
        <f t="shared" si="10"/>
        <v>0</v>
      </c>
      <c r="K70" s="167"/>
      <c r="L70" s="167"/>
      <c r="M70" s="167"/>
      <c r="N70" s="167"/>
      <c r="O70" s="167">
        <f t="shared" si="1"/>
        <v>0</v>
      </c>
    </row>
    <row r="71" spans="1:15" s="88" customFormat="1">
      <c r="A71" s="266" t="s">
        <v>254</v>
      </c>
      <c r="B71" s="277" t="s">
        <v>361</v>
      </c>
      <c r="C71" s="243" t="s">
        <v>28</v>
      </c>
      <c r="D71" s="312">
        <f>+D69</f>
        <v>60</v>
      </c>
      <c r="E71" s="169"/>
      <c r="F71" s="167"/>
      <c r="G71" s="167"/>
      <c r="H71" s="167"/>
      <c r="I71" s="167"/>
      <c r="J71" s="167">
        <f t="shared" si="10"/>
        <v>0</v>
      </c>
      <c r="K71" s="167"/>
      <c r="L71" s="167"/>
      <c r="M71" s="167"/>
      <c r="N71" s="167"/>
      <c r="O71" s="167">
        <f t="shared" si="1"/>
        <v>0</v>
      </c>
    </row>
    <row r="72" spans="1:15" s="88" customFormat="1" ht="12.75" customHeight="1">
      <c r="A72" s="266"/>
      <c r="B72" s="265" t="s">
        <v>149</v>
      </c>
      <c r="C72" s="266" t="s">
        <v>28</v>
      </c>
      <c r="D72" s="316">
        <f>+D71*6</f>
        <v>360</v>
      </c>
      <c r="E72" s="173"/>
      <c r="F72" s="174"/>
      <c r="G72" s="175"/>
      <c r="H72" s="176"/>
      <c r="I72" s="174"/>
      <c r="J72" s="174">
        <f t="shared" si="10"/>
        <v>0</v>
      </c>
      <c r="K72" s="174"/>
      <c r="L72" s="174"/>
      <c r="M72" s="174"/>
      <c r="N72" s="174"/>
      <c r="O72" s="174">
        <f t="shared" si="1"/>
        <v>0</v>
      </c>
    </row>
    <row r="73" spans="1:15" s="88" customFormat="1" ht="12.75" customHeight="1">
      <c r="A73" s="266"/>
      <c r="B73" s="265" t="s">
        <v>150</v>
      </c>
      <c r="C73" s="243" t="s">
        <v>59</v>
      </c>
      <c r="D73" s="312">
        <f>+D71*1.14</f>
        <v>68.400000000000006</v>
      </c>
      <c r="E73" s="177"/>
      <c r="F73" s="177"/>
      <c r="G73" s="168"/>
      <c r="H73" s="168"/>
      <c r="I73" s="168"/>
      <c r="J73" s="178">
        <f t="shared" si="10"/>
        <v>0</v>
      </c>
      <c r="K73" s="178"/>
      <c r="L73" s="178"/>
      <c r="M73" s="178"/>
      <c r="N73" s="178"/>
      <c r="O73" s="178">
        <f t="shared" si="1"/>
        <v>0</v>
      </c>
    </row>
    <row r="74" spans="1:15" s="88" customFormat="1" ht="25.5">
      <c r="A74" s="266" t="s">
        <v>255</v>
      </c>
      <c r="B74" s="271" t="s">
        <v>362</v>
      </c>
      <c r="C74" s="243" t="s">
        <v>59</v>
      </c>
      <c r="D74" s="312">
        <f>+D69</f>
        <v>60</v>
      </c>
      <c r="E74" s="179"/>
      <c r="F74" s="177"/>
      <c r="G74" s="168"/>
      <c r="H74" s="168"/>
      <c r="I74" s="168"/>
      <c r="J74" s="178">
        <f t="shared" si="10"/>
        <v>0</v>
      </c>
      <c r="K74" s="178"/>
      <c r="L74" s="178"/>
      <c r="M74" s="178"/>
      <c r="N74" s="178"/>
      <c r="O74" s="178">
        <f t="shared" si="1"/>
        <v>0</v>
      </c>
    </row>
    <row r="75" spans="1:15" s="88" customFormat="1">
      <c r="A75" s="266"/>
      <c r="B75" s="265" t="s">
        <v>576</v>
      </c>
      <c r="C75" s="266" t="s">
        <v>28</v>
      </c>
      <c r="D75" s="316">
        <f>+D74*0.25</f>
        <v>15</v>
      </c>
      <c r="E75" s="179"/>
      <c r="F75" s="177"/>
      <c r="G75" s="168"/>
      <c r="H75" s="168"/>
      <c r="I75" s="168"/>
      <c r="J75" s="178">
        <f t="shared" si="10"/>
        <v>0</v>
      </c>
      <c r="K75" s="178"/>
      <c r="L75" s="178"/>
      <c r="M75" s="178"/>
      <c r="N75" s="178"/>
      <c r="O75" s="178">
        <f t="shared" si="1"/>
        <v>0</v>
      </c>
    </row>
    <row r="76" spans="1:15" s="88" customFormat="1" ht="25.5">
      <c r="A76" s="266"/>
      <c r="B76" s="265" t="s">
        <v>585</v>
      </c>
      <c r="C76" s="266" t="s">
        <v>28</v>
      </c>
      <c r="D76" s="316">
        <f>+D74*3</f>
        <v>180</v>
      </c>
      <c r="E76" s="179"/>
      <c r="F76" s="177"/>
      <c r="G76" s="168"/>
      <c r="H76" s="168"/>
      <c r="I76" s="168"/>
      <c r="J76" s="178">
        <f t="shared" si="10"/>
        <v>0</v>
      </c>
      <c r="K76" s="178"/>
      <c r="L76" s="178"/>
      <c r="M76" s="178"/>
      <c r="N76" s="178"/>
      <c r="O76" s="178">
        <f t="shared" si="1"/>
        <v>0</v>
      </c>
    </row>
    <row r="77" spans="1:15" s="88" customFormat="1">
      <c r="A77" s="266"/>
      <c r="B77" s="265" t="s">
        <v>152</v>
      </c>
      <c r="C77" s="266" t="s">
        <v>28</v>
      </c>
      <c r="D77" s="316">
        <f>+D76</f>
        <v>180</v>
      </c>
      <c r="E77" s="179"/>
      <c r="F77" s="177"/>
      <c r="G77" s="168"/>
      <c r="H77" s="168"/>
      <c r="I77" s="168"/>
      <c r="J77" s="178">
        <f t="shared" si="10"/>
        <v>0</v>
      </c>
      <c r="K77" s="178"/>
      <c r="L77" s="178"/>
      <c r="M77" s="178"/>
      <c r="N77" s="178"/>
      <c r="O77" s="178">
        <f t="shared" si="1"/>
        <v>0</v>
      </c>
    </row>
    <row r="78" spans="1:15" s="88" customFormat="1">
      <c r="A78" s="266"/>
      <c r="B78" s="264"/>
      <c r="C78" s="252"/>
      <c r="D78" s="314"/>
      <c r="E78" s="169"/>
      <c r="F78" s="167"/>
      <c r="G78" s="168"/>
      <c r="H78" s="167"/>
      <c r="I78" s="167"/>
      <c r="J78" s="167">
        <f t="shared" si="10"/>
        <v>0</v>
      </c>
      <c r="K78" s="167"/>
      <c r="L78" s="167"/>
      <c r="M78" s="167"/>
      <c r="N78" s="167"/>
      <c r="O78" s="167">
        <f t="shared" si="1"/>
        <v>0</v>
      </c>
    </row>
    <row r="79" spans="1:15" s="88" customFormat="1">
      <c r="A79" s="281" t="s">
        <v>256</v>
      </c>
      <c r="B79" s="251" t="s">
        <v>363</v>
      </c>
      <c r="C79" s="252" t="s">
        <v>29</v>
      </c>
      <c r="D79" s="314">
        <f>+D66</f>
        <v>65</v>
      </c>
      <c r="E79" s="169"/>
      <c r="F79" s="167"/>
      <c r="G79" s="168"/>
      <c r="H79" s="167"/>
      <c r="I79" s="167"/>
      <c r="J79" s="167">
        <f t="shared" si="10"/>
        <v>0</v>
      </c>
      <c r="K79" s="167"/>
      <c r="L79" s="167"/>
      <c r="M79" s="167"/>
      <c r="N79" s="167"/>
      <c r="O79" s="167">
        <f t="shared" si="1"/>
        <v>0</v>
      </c>
    </row>
    <row r="80" spans="1:15" s="88" customFormat="1">
      <c r="A80" s="281" t="s">
        <v>257</v>
      </c>
      <c r="B80" s="251" t="s">
        <v>364</v>
      </c>
      <c r="C80" s="252" t="s">
        <v>29</v>
      </c>
      <c r="D80" s="314">
        <f>+D66</f>
        <v>65</v>
      </c>
      <c r="E80" s="169"/>
      <c r="F80" s="167"/>
      <c r="G80" s="168"/>
      <c r="H80" s="167"/>
      <c r="I80" s="167"/>
      <c r="J80" s="167">
        <f t="shared" ref="J80:J82" si="11">I80+H80+G80</f>
        <v>0</v>
      </c>
      <c r="K80" s="167"/>
      <c r="L80" s="167"/>
      <c r="M80" s="167"/>
      <c r="N80" s="167"/>
      <c r="O80" s="167">
        <f t="shared" ref="O80:O82" si="12">N80+M80+L80</f>
        <v>0</v>
      </c>
    </row>
    <row r="81" spans="1:16" s="88" customFormat="1">
      <c r="A81" s="281"/>
      <c r="B81" s="264" t="s">
        <v>365</v>
      </c>
      <c r="C81" s="252" t="s">
        <v>29</v>
      </c>
      <c r="D81" s="314">
        <f>+D80*1.05</f>
        <v>68.25</v>
      </c>
      <c r="E81" s="169"/>
      <c r="F81" s="167"/>
      <c r="G81" s="168"/>
      <c r="H81" s="167"/>
      <c r="I81" s="167"/>
      <c r="J81" s="167">
        <f t="shared" si="11"/>
        <v>0</v>
      </c>
      <c r="K81" s="167"/>
      <c r="L81" s="167"/>
      <c r="M81" s="167"/>
      <c r="N81" s="167"/>
      <c r="O81" s="167">
        <f t="shared" si="12"/>
        <v>0</v>
      </c>
    </row>
    <row r="82" spans="1:16" s="88" customFormat="1">
      <c r="A82" s="281"/>
      <c r="B82" s="264" t="s">
        <v>598</v>
      </c>
      <c r="C82" s="252" t="s">
        <v>67</v>
      </c>
      <c r="D82" s="314">
        <v>230</v>
      </c>
      <c r="E82" s="169"/>
      <c r="F82" s="167"/>
      <c r="G82" s="167"/>
      <c r="H82" s="167"/>
      <c r="I82" s="167"/>
      <c r="J82" s="167">
        <f t="shared" si="11"/>
        <v>0</v>
      </c>
      <c r="K82" s="167"/>
      <c r="L82" s="167"/>
      <c r="M82" s="167"/>
      <c r="N82" s="167"/>
      <c r="O82" s="167">
        <f t="shared" si="12"/>
        <v>0</v>
      </c>
    </row>
    <row r="83" spans="1:16" s="88" customFormat="1" ht="13.5" thickBot="1">
      <c r="A83" s="266"/>
      <c r="B83" s="264" t="s">
        <v>204</v>
      </c>
      <c r="C83" s="252" t="s">
        <v>29</v>
      </c>
      <c r="D83" s="314">
        <f>+D80</f>
        <v>65</v>
      </c>
      <c r="E83" s="169"/>
      <c r="F83" s="167"/>
      <c r="G83" s="168"/>
      <c r="H83" s="167"/>
      <c r="I83" s="167"/>
      <c r="J83" s="167">
        <f t="shared" si="10"/>
        <v>0</v>
      </c>
      <c r="K83" s="167"/>
      <c r="L83" s="167"/>
      <c r="M83" s="167"/>
      <c r="N83" s="167"/>
      <c r="O83" s="167">
        <f t="shared" si="1"/>
        <v>0</v>
      </c>
    </row>
    <row r="84" spans="1:16" s="51" customFormat="1" ht="13.5" thickBot="1">
      <c r="A84" s="329"/>
      <c r="B84" s="330" t="s">
        <v>23</v>
      </c>
      <c r="C84" s="331"/>
      <c r="D84" s="332"/>
      <c r="E84" s="50"/>
      <c r="F84" s="50"/>
      <c r="G84" s="50"/>
      <c r="H84" s="50"/>
      <c r="I84" s="50"/>
      <c r="J84" s="50"/>
      <c r="K84" s="138">
        <f>SUM(K16:K83)</f>
        <v>0</v>
      </c>
      <c r="L84" s="138">
        <f>SUM(L16:L83)</f>
        <v>0</v>
      </c>
      <c r="M84" s="138">
        <f>SUM(M16:M83)</f>
        <v>0</v>
      </c>
      <c r="N84" s="138">
        <f>SUM(N16:N83)</f>
        <v>0</v>
      </c>
      <c r="O84" s="159">
        <f>SUM(O16:O83)</f>
        <v>0</v>
      </c>
    </row>
    <row r="85" spans="1:16">
      <c r="G85" s="126"/>
      <c r="H85" s="126"/>
      <c r="I85" s="53"/>
      <c r="J85" s="53" t="s">
        <v>291</v>
      </c>
      <c r="K85" s="54"/>
      <c r="L85" s="133"/>
      <c r="M85" s="133">
        <f>ROUND(M84*K85,2)</f>
        <v>0</v>
      </c>
      <c r="N85" s="133"/>
      <c r="O85" s="139">
        <f>M85</f>
        <v>0</v>
      </c>
    </row>
    <row r="86" spans="1:16">
      <c r="A86" s="55"/>
      <c r="B86" s="55"/>
      <c r="I86" s="56"/>
      <c r="J86" s="56"/>
      <c r="K86" s="56" t="s">
        <v>42</v>
      </c>
      <c r="L86" s="140">
        <f>L85+L84</f>
        <v>0</v>
      </c>
      <c r="M86" s="140">
        <f>M85+M84</f>
        <v>0</v>
      </c>
      <c r="N86" s="140">
        <f>N85+N84</f>
        <v>0</v>
      </c>
      <c r="O86" s="141">
        <f>O85+O84</f>
        <v>0</v>
      </c>
    </row>
    <row r="87" spans="1:16">
      <c r="M87" s="42"/>
      <c r="N87" s="42"/>
      <c r="O87" s="67"/>
    </row>
    <row r="88" spans="1:16" s="21" customFormat="1">
      <c r="A88" s="57"/>
      <c r="B88" s="57"/>
      <c r="C88" s="57"/>
      <c r="D88" s="58"/>
      <c r="E88" s="59"/>
      <c r="F88" s="59"/>
      <c r="G88" s="59"/>
      <c r="P88" s="63"/>
    </row>
    <row r="89" spans="1:16" s="21" customFormat="1">
      <c r="A89" s="60"/>
      <c r="B89" s="61"/>
      <c r="O89" s="68"/>
    </row>
    <row r="90" spans="1:16" s="21" customFormat="1">
      <c r="B90" s="62"/>
      <c r="C90" s="47">
        <f>(Kopsavilkums!E35)</f>
        <v>0</v>
      </c>
      <c r="D90" s="63"/>
      <c r="I90" s="21" t="s">
        <v>24</v>
      </c>
      <c r="J90" s="64"/>
      <c r="K90" s="64"/>
      <c r="L90" s="64"/>
      <c r="M90" s="47">
        <f>(Kopsavilkums!E40)</f>
        <v>0</v>
      </c>
    </row>
    <row r="91" spans="1:16" s="21" customFormat="1">
      <c r="B91" s="59" t="s">
        <v>25</v>
      </c>
      <c r="C91" s="65"/>
      <c r="K91" s="61" t="s">
        <v>25</v>
      </c>
      <c r="M91" s="47"/>
    </row>
  </sheetData>
  <mergeCells count="9">
    <mergeCell ref="K11:O12"/>
    <mergeCell ref="A1:O1"/>
    <mergeCell ref="A2:O2"/>
    <mergeCell ref="M8:N8"/>
    <mergeCell ref="A11:A13"/>
    <mergeCell ref="B11:B13"/>
    <mergeCell ref="C11:C13"/>
    <mergeCell ref="D11:D13"/>
    <mergeCell ref="E11:J12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  <ignoredErrors>
    <ignoredError sqref="J25 J2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9"/>
  <sheetViews>
    <sheetView topLeftCell="A52" workbookViewId="0">
      <selection activeCell="K83" sqref="K83"/>
    </sheetView>
  </sheetViews>
  <sheetFormatPr defaultRowHeight="12.75"/>
  <cols>
    <col min="1" max="1" width="3.28515625" style="52" customWidth="1"/>
    <col min="2" max="2" width="57.42578125" style="33" customWidth="1"/>
    <col min="3" max="3" width="5.140625" style="34" customWidth="1"/>
    <col min="4" max="4" width="6.85546875" style="35" customWidth="1"/>
    <col min="5" max="5" width="5.42578125" style="34" customWidth="1"/>
    <col min="6" max="6" width="6" style="34" customWidth="1"/>
    <col min="7" max="7" width="6.28515625" style="34" customWidth="1"/>
    <col min="8" max="8" width="7.28515625" style="34" customWidth="1"/>
    <col min="9" max="9" width="7.425781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18" width="10.85546875" style="23" customWidth="1"/>
    <col min="19" max="255" width="11.42578125" style="23" customWidth="1"/>
    <col min="256" max="16384" width="9.140625" style="23"/>
  </cols>
  <sheetData>
    <row r="1" spans="1:15">
      <c r="A1" s="460" t="s">
        <v>44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109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5" s="25" customFormat="1">
      <c r="A6" s="25" t="str">
        <f>Kopsavilkums!A8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5" s="31" customFormat="1">
      <c r="G7" s="132"/>
      <c r="H7" s="22"/>
      <c r="I7" s="22"/>
      <c r="J7" s="22"/>
      <c r="K7" s="22"/>
      <c r="L7" s="22"/>
      <c r="M7" s="22"/>
      <c r="N7" s="22"/>
      <c r="O7" s="22"/>
    </row>
    <row r="8" spans="1:15">
      <c r="A8" s="32"/>
      <c r="E8" s="36"/>
      <c r="J8" s="22"/>
      <c r="K8" s="30" t="s">
        <v>40</v>
      </c>
      <c r="L8" s="22"/>
      <c r="M8" s="462">
        <f>O50</f>
        <v>0</v>
      </c>
      <c r="N8" s="462"/>
      <c r="O8" s="22"/>
    </row>
    <row r="9" spans="1:15">
      <c r="A9" s="32"/>
      <c r="E9" s="36"/>
      <c r="K9" s="38" t="str">
        <f>Kopsavilkums!E12</f>
        <v>Tāme sastādīta: 2017. gada .........</v>
      </c>
      <c r="L9" s="39"/>
      <c r="M9" s="37"/>
      <c r="N9" s="39"/>
      <c r="O9" s="39"/>
    </row>
    <row r="10" spans="1:15">
      <c r="A10" s="40"/>
      <c r="B10" s="41"/>
      <c r="K10" s="22"/>
      <c r="L10" s="22"/>
      <c r="M10" s="22"/>
      <c r="N10" s="22"/>
    </row>
    <row r="11" spans="1:15" s="31" customFormat="1" ht="6" customHeight="1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5" s="31" customFormat="1" ht="6.75" customHeight="1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5" s="31" customFormat="1" ht="44.25" customHeight="1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5" s="31" customFormat="1">
      <c r="A14" s="70" t="s">
        <v>33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5" s="31" customFormat="1" ht="16.5">
      <c r="A15" s="339"/>
      <c r="B15" s="357" t="s">
        <v>118</v>
      </c>
      <c r="C15" s="340"/>
      <c r="D15" s="340"/>
      <c r="E15" s="46"/>
      <c r="F15" s="44"/>
      <c r="G15" s="45"/>
      <c r="H15" s="45"/>
      <c r="I15" s="45"/>
      <c r="J15" s="45"/>
      <c r="K15" s="44"/>
      <c r="L15" s="45"/>
      <c r="M15" s="45"/>
      <c r="N15" s="45"/>
      <c r="O15" s="45"/>
    </row>
    <row r="16" spans="1:15" s="31" customFormat="1">
      <c r="A16" s="236" t="s">
        <v>223</v>
      </c>
      <c r="B16" s="251" t="s">
        <v>366</v>
      </c>
      <c r="C16" s="252" t="s">
        <v>59</v>
      </c>
      <c r="D16" s="314">
        <v>110</v>
      </c>
      <c r="E16" s="135"/>
      <c r="F16" s="151"/>
      <c r="G16" s="137"/>
      <c r="H16" s="137"/>
      <c r="I16" s="137"/>
      <c r="J16" s="137">
        <f t="shared" ref="J16:J20" si="1">G16+H16+I16</f>
        <v>0</v>
      </c>
      <c r="K16" s="137"/>
      <c r="L16" s="137"/>
      <c r="M16" s="137"/>
      <c r="N16" s="137"/>
      <c r="O16" s="137">
        <f t="shared" ref="O16:O27" si="2">N16+M16+L16</f>
        <v>0</v>
      </c>
    </row>
    <row r="17" spans="1:15" s="31" customFormat="1">
      <c r="A17" s="281" t="s">
        <v>224</v>
      </c>
      <c r="B17" s="251" t="s">
        <v>367</v>
      </c>
      <c r="C17" s="252" t="s">
        <v>59</v>
      </c>
      <c r="D17" s="314">
        <v>180</v>
      </c>
      <c r="E17" s="135"/>
      <c r="F17" s="151"/>
      <c r="G17" s="137"/>
      <c r="H17" s="137"/>
      <c r="I17" s="137"/>
      <c r="J17" s="137">
        <f t="shared" si="1"/>
        <v>0</v>
      </c>
      <c r="K17" s="137"/>
      <c r="L17" s="137"/>
      <c r="M17" s="137"/>
      <c r="N17" s="137"/>
      <c r="O17" s="137">
        <f>N17+M17+L17</f>
        <v>0</v>
      </c>
    </row>
    <row r="18" spans="1:15" s="31" customFormat="1" ht="38.25">
      <c r="A18" s="341" t="s">
        <v>225</v>
      </c>
      <c r="B18" s="251" t="s">
        <v>368</v>
      </c>
      <c r="C18" s="252" t="s">
        <v>221</v>
      </c>
      <c r="D18" s="314">
        <v>1</v>
      </c>
      <c r="E18" s="142"/>
      <c r="F18" s="151"/>
      <c r="G18" s="137"/>
      <c r="H18" s="137"/>
      <c r="I18" s="137"/>
      <c r="J18" s="137">
        <f t="shared" si="1"/>
        <v>0</v>
      </c>
      <c r="K18" s="137"/>
      <c r="L18" s="137"/>
      <c r="M18" s="137"/>
      <c r="N18" s="137"/>
      <c r="O18" s="137">
        <f t="shared" si="2"/>
        <v>0</v>
      </c>
    </row>
    <row r="19" spans="1:15" s="31" customFormat="1">
      <c r="A19" s="281" t="s">
        <v>226</v>
      </c>
      <c r="B19" s="251" t="s">
        <v>369</v>
      </c>
      <c r="C19" s="252" t="s">
        <v>60</v>
      </c>
      <c r="D19" s="314">
        <v>200</v>
      </c>
      <c r="E19" s="142"/>
      <c r="F19" s="151"/>
      <c r="G19" s="137"/>
      <c r="H19" s="137"/>
      <c r="I19" s="137"/>
      <c r="J19" s="137">
        <f t="shared" si="1"/>
        <v>0</v>
      </c>
      <c r="K19" s="137"/>
      <c r="L19" s="137"/>
      <c r="M19" s="137"/>
      <c r="N19" s="137"/>
      <c r="O19" s="137">
        <f t="shared" si="2"/>
        <v>0</v>
      </c>
    </row>
    <row r="20" spans="1:15" s="31" customFormat="1">
      <c r="A20" s="281" t="s">
        <v>227</v>
      </c>
      <c r="B20" s="251" t="s">
        <v>370</v>
      </c>
      <c r="C20" s="252" t="s">
        <v>60</v>
      </c>
      <c r="D20" s="314">
        <v>50</v>
      </c>
      <c r="E20" s="142"/>
      <c r="F20" s="151"/>
      <c r="G20" s="137"/>
      <c r="H20" s="137"/>
      <c r="I20" s="137"/>
      <c r="J20" s="137">
        <f t="shared" si="1"/>
        <v>0</v>
      </c>
      <c r="K20" s="137"/>
      <c r="L20" s="137"/>
      <c r="M20" s="137"/>
      <c r="N20" s="137"/>
      <c r="O20" s="137">
        <f t="shared" si="2"/>
        <v>0</v>
      </c>
    </row>
    <row r="21" spans="1:15" s="21" customFormat="1">
      <c r="A21" s="281" t="s">
        <v>228</v>
      </c>
      <c r="B21" s="251" t="s">
        <v>371</v>
      </c>
      <c r="C21" s="252" t="s">
        <v>67</v>
      </c>
      <c r="D21" s="314">
        <v>4</v>
      </c>
      <c r="E21" s="168"/>
      <c r="F21" s="167"/>
      <c r="G21" s="168"/>
      <c r="H21" s="168"/>
      <c r="I21" s="168"/>
      <c r="J21" s="168">
        <f t="shared" ref="J21:J33" si="3">I21+H21+G21</f>
        <v>0</v>
      </c>
      <c r="K21" s="168"/>
      <c r="L21" s="168"/>
      <c r="M21" s="168"/>
      <c r="N21" s="168"/>
      <c r="O21" s="168">
        <f t="shared" si="2"/>
        <v>0</v>
      </c>
    </row>
    <row r="22" spans="1:15" s="21" customFormat="1" ht="16.5">
      <c r="A22" s="339"/>
      <c r="B22" s="357" t="s">
        <v>372</v>
      </c>
      <c r="C22" s="342"/>
      <c r="D22" s="343"/>
      <c r="E22" s="168"/>
      <c r="F22" s="168"/>
      <c r="G22" s="168"/>
      <c r="H22" s="168"/>
      <c r="I22" s="168"/>
      <c r="J22" s="168">
        <f t="shared" si="3"/>
        <v>0</v>
      </c>
      <c r="K22" s="168"/>
      <c r="L22" s="168"/>
      <c r="M22" s="168"/>
      <c r="N22" s="168"/>
      <c r="O22" s="168">
        <f t="shared" si="2"/>
        <v>0</v>
      </c>
    </row>
    <row r="23" spans="1:15" s="21" customFormat="1">
      <c r="A23" s="236" t="s">
        <v>229</v>
      </c>
      <c r="B23" s="251" t="s">
        <v>373</v>
      </c>
      <c r="C23" s="252" t="s">
        <v>59</v>
      </c>
      <c r="D23" s="314">
        <v>260</v>
      </c>
      <c r="E23" s="168"/>
      <c r="F23" s="168"/>
      <c r="G23" s="168"/>
      <c r="H23" s="168"/>
      <c r="I23" s="168"/>
      <c r="J23" s="168">
        <f t="shared" si="3"/>
        <v>0</v>
      </c>
      <c r="K23" s="168"/>
      <c r="L23" s="168"/>
      <c r="M23" s="168"/>
      <c r="N23" s="168"/>
      <c r="O23" s="168">
        <f t="shared" si="2"/>
        <v>0</v>
      </c>
    </row>
    <row r="24" spans="1:15" s="21" customFormat="1" ht="25.5">
      <c r="A24" s="236" t="s">
        <v>230</v>
      </c>
      <c r="B24" s="344" t="s">
        <v>374</v>
      </c>
      <c r="C24" s="243" t="s">
        <v>29</v>
      </c>
      <c r="D24" s="312">
        <f>190*1.15</f>
        <v>218.5</v>
      </c>
      <c r="E24" s="168"/>
      <c r="F24" s="167"/>
      <c r="G24" s="168"/>
      <c r="H24" s="168"/>
      <c r="I24" s="167"/>
      <c r="J24" s="168">
        <f t="shared" si="3"/>
        <v>0</v>
      </c>
      <c r="K24" s="168"/>
      <c r="L24" s="168"/>
      <c r="M24" s="168"/>
      <c r="N24" s="168"/>
      <c r="O24" s="168">
        <f t="shared" si="2"/>
        <v>0</v>
      </c>
    </row>
    <row r="25" spans="1:15" s="21" customFormat="1">
      <c r="A25" s="293" t="s">
        <v>231</v>
      </c>
      <c r="B25" s="278" t="s">
        <v>375</v>
      </c>
      <c r="C25" s="282" t="s">
        <v>59</v>
      </c>
      <c r="D25" s="319">
        <v>200</v>
      </c>
      <c r="E25" s="168"/>
      <c r="F25" s="168"/>
      <c r="G25" s="168"/>
      <c r="H25" s="168"/>
      <c r="I25" s="168"/>
      <c r="J25" s="168">
        <f t="shared" si="3"/>
        <v>0</v>
      </c>
      <c r="K25" s="168"/>
      <c r="L25" s="168"/>
      <c r="M25" s="168"/>
      <c r="N25" s="168"/>
      <c r="O25" s="168">
        <f t="shared" si="2"/>
        <v>0</v>
      </c>
    </row>
    <row r="26" spans="1:15" s="21" customFormat="1">
      <c r="A26" s="293"/>
      <c r="B26" s="292" t="s">
        <v>599</v>
      </c>
      <c r="C26" s="282" t="s">
        <v>59</v>
      </c>
      <c r="D26" s="319">
        <f>+D25*1.1</f>
        <v>220</v>
      </c>
      <c r="E26" s="168"/>
      <c r="F26" s="168"/>
      <c r="G26" s="168"/>
      <c r="H26" s="168"/>
      <c r="I26" s="168"/>
      <c r="J26" s="168">
        <f t="shared" si="3"/>
        <v>0</v>
      </c>
      <c r="K26" s="168"/>
      <c r="L26" s="168"/>
      <c r="M26" s="168"/>
      <c r="N26" s="168"/>
      <c r="O26" s="168">
        <f t="shared" si="2"/>
        <v>0</v>
      </c>
    </row>
    <row r="27" spans="1:15" s="21" customFormat="1" ht="25.5">
      <c r="A27" s="281" t="s">
        <v>232</v>
      </c>
      <c r="B27" s="251" t="s">
        <v>376</v>
      </c>
      <c r="C27" s="252" t="s">
        <v>59</v>
      </c>
      <c r="D27" s="314">
        <v>260</v>
      </c>
      <c r="E27" s="168"/>
      <c r="F27" s="168"/>
      <c r="G27" s="168"/>
      <c r="H27" s="168"/>
      <c r="I27" s="168"/>
      <c r="J27" s="168">
        <f t="shared" si="3"/>
        <v>0</v>
      </c>
      <c r="K27" s="168"/>
      <c r="L27" s="168"/>
      <c r="M27" s="168"/>
      <c r="N27" s="168"/>
      <c r="O27" s="168">
        <f t="shared" si="2"/>
        <v>0</v>
      </c>
    </row>
    <row r="28" spans="1:15" s="75" customFormat="1">
      <c r="A28" s="281"/>
      <c r="B28" s="265" t="s">
        <v>578</v>
      </c>
      <c r="C28" s="243" t="s">
        <v>28</v>
      </c>
      <c r="D28" s="312">
        <f>+D27*0.25</f>
        <v>65</v>
      </c>
      <c r="E28" s="170"/>
      <c r="F28" s="167"/>
      <c r="G28" s="168"/>
      <c r="H28" s="167"/>
      <c r="I28" s="167"/>
      <c r="J28" s="167">
        <f t="shared" si="3"/>
        <v>0</v>
      </c>
      <c r="K28" s="167"/>
      <c r="L28" s="167"/>
      <c r="M28" s="167"/>
      <c r="N28" s="167"/>
      <c r="O28" s="167">
        <f t="shared" ref="O28:O36" si="4">N28+M28+L28</f>
        <v>0</v>
      </c>
    </row>
    <row r="29" spans="1:15" s="75" customFormat="1">
      <c r="A29" s="281"/>
      <c r="B29" s="265" t="s">
        <v>573</v>
      </c>
      <c r="C29" s="243" t="s">
        <v>28</v>
      </c>
      <c r="D29" s="312">
        <f>+D27*8</f>
        <v>2080</v>
      </c>
      <c r="E29" s="170"/>
      <c r="F29" s="167"/>
      <c r="G29" s="167"/>
      <c r="H29" s="168"/>
      <c r="I29" s="167"/>
      <c r="J29" s="167">
        <f t="shared" si="3"/>
        <v>0</v>
      </c>
      <c r="K29" s="167"/>
      <c r="L29" s="167"/>
      <c r="M29" s="167"/>
      <c r="N29" s="167"/>
      <c r="O29" s="167">
        <f t="shared" si="4"/>
        <v>0</v>
      </c>
    </row>
    <row r="30" spans="1:15" s="75" customFormat="1">
      <c r="A30" s="281"/>
      <c r="B30" s="264" t="s">
        <v>600</v>
      </c>
      <c r="C30" s="252" t="s">
        <v>59</v>
      </c>
      <c r="D30" s="314">
        <f>+D27*1.1</f>
        <v>286</v>
      </c>
      <c r="E30" s="170"/>
      <c r="F30" s="167"/>
      <c r="G30" s="167"/>
      <c r="H30" s="168"/>
      <c r="I30" s="167"/>
      <c r="J30" s="167">
        <f t="shared" si="3"/>
        <v>0</v>
      </c>
      <c r="K30" s="167"/>
      <c r="L30" s="167"/>
      <c r="M30" s="167"/>
      <c r="N30" s="167"/>
      <c r="O30" s="167">
        <f t="shared" si="4"/>
        <v>0</v>
      </c>
    </row>
    <row r="31" spans="1:15" s="75" customFormat="1" ht="25.5">
      <c r="A31" s="281"/>
      <c r="B31" s="264" t="s">
        <v>571</v>
      </c>
      <c r="C31" s="252" t="s">
        <v>67</v>
      </c>
      <c r="D31" s="314">
        <v>380</v>
      </c>
      <c r="E31" s="170"/>
      <c r="F31" s="167"/>
      <c r="G31" s="168"/>
      <c r="H31" s="167"/>
      <c r="I31" s="167"/>
      <c r="J31" s="167">
        <f t="shared" si="3"/>
        <v>0</v>
      </c>
      <c r="K31" s="167"/>
      <c r="L31" s="167"/>
      <c r="M31" s="167"/>
      <c r="N31" s="167"/>
      <c r="O31" s="167">
        <f t="shared" si="4"/>
        <v>0</v>
      </c>
    </row>
    <row r="32" spans="1:15" s="75" customFormat="1">
      <c r="A32" s="281" t="s">
        <v>233</v>
      </c>
      <c r="B32" s="251" t="s">
        <v>377</v>
      </c>
      <c r="C32" s="252" t="s">
        <v>59</v>
      </c>
      <c r="D32" s="314">
        <v>120</v>
      </c>
      <c r="E32" s="170"/>
      <c r="F32" s="167"/>
      <c r="G32" s="167"/>
      <c r="H32" s="168"/>
      <c r="I32" s="167"/>
      <c r="J32" s="167">
        <f t="shared" si="3"/>
        <v>0</v>
      </c>
      <c r="K32" s="167"/>
      <c r="L32" s="167"/>
      <c r="M32" s="167"/>
      <c r="N32" s="167"/>
      <c r="O32" s="167">
        <f t="shared" si="4"/>
        <v>0</v>
      </c>
    </row>
    <row r="33" spans="1:15" s="75" customFormat="1">
      <c r="A33" s="281"/>
      <c r="B33" s="265" t="s">
        <v>601</v>
      </c>
      <c r="C33" s="266" t="s">
        <v>28</v>
      </c>
      <c r="D33" s="316">
        <f>+D32*6</f>
        <v>720</v>
      </c>
      <c r="E33" s="170"/>
      <c r="F33" s="167"/>
      <c r="G33" s="167"/>
      <c r="H33" s="168"/>
      <c r="I33" s="167"/>
      <c r="J33" s="167">
        <f t="shared" si="3"/>
        <v>0</v>
      </c>
      <c r="K33" s="167"/>
      <c r="L33" s="167"/>
      <c r="M33" s="167"/>
      <c r="N33" s="167"/>
      <c r="O33" s="167">
        <f t="shared" si="4"/>
        <v>0</v>
      </c>
    </row>
    <row r="34" spans="1:15" s="21" customFormat="1" ht="25.5">
      <c r="A34" s="281"/>
      <c r="B34" s="265" t="s">
        <v>581</v>
      </c>
      <c r="C34" s="266" t="s">
        <v>59</v>
      </c>
      <c r="D34" s="316">
        <f>+D32*1.12</f>
        <v>134.4</v>
      </c>
      <c r="E34" s="168"/>
      <c r="F34" s="167"/>
      <c r="G34" s="168"/>
      <c r="H34" s="168"/>
      <c r="I34" s="167"/>
      <c r="J34" s="168">
        <f t="shared" ref="J34:J36" si="5">I34+H34+G34</f>
        <v>0</v>
      </c>
      <c r="K34" s="168"/>
      <c r="L34" s="168"/>
      <c r="M34" s="168"/>
      <c r="N34" s="168"/>
      <c r="O34" s="168">
        <f t="shared" si="4"/>
        <v>0</v>
      </c>
    </row>
    <row r="35" spans="1:15" s="21" customFormat="1">
      <c r="A35" s="281" t="s">
        <v>234</v>
      </c>
      <c r="B35" s="278" t="s">
        <v>378</v>
      </c>
      <c r="C35" s="279" t="s">
        <v>29</v>
      </c>
      <c r="D35" s="317">
        <v>130</v>
      </c>
      <c r="E35" s="168"/>
      <c r="F35" s="168"/>
      <c r="G35" s="168"/>
      <c r="H35" s="168"/>
      <c r="I35" s="167"/>
      <c r="J35" s="168">
        <f t="shared" si="5"/>
        <v>0</v>
      </c>
      <c r="K35" s="168"/>
      <c r="L35" s="168"/>
      <c r="M35" s="168"/>
      <c r="N35" s="168"/>
      <c r="O35" s="168">
        <f t="shared" si="4"/>
        <v>0</v>
      </c>
    </row>
    <row r="36" spans="1:15" s="31" customFormat="1">
      <c r="A36" s="281"/>
      <c r="B36" s="265" t="s">
        <v>149</v>
      </c>
      <c r="C36" s="279" t="s">
        <v>28</v>
      </c>
      <c r="D36" s="317">
        <f>+D35*0.25</f>
        <v>32.5</v>
      </c>
      <c r="E36" s="171"/>
      <c r="F36" s="167"/>
      <c r="G36" s="167"/>
      <c r="H36" s="167"/>
      <c r="I36" s="167"/>
      <c r="J36" s="168">
        <f t="shared" si="5"/>
        <v>0</v>
      </c>
      <c r="K36" s="168"/>
      <c r="L36" s="168"/>
      <c r="M36" s="168"/>
      <c r="N36" s="168"/>
      <c r="O36" s="168">
        <f t="shared" si="4"/>
        <v>0</v>
      </c>
    </row>
    <row r="37" spans="1:15" s="21" customFormat="1" ht="25.5">
      <c r="A37" s="281"/>
      <c r="B37" s="265" t="s">
        <v>168</v>
      </c>
      <c r="C37" s="279" t="s">
        <v>29</v>
      </c>
      <c r="D37" s="317">
        <f>+D35*1.1</f>
        <v>143</v>
      </c>
      <c r="E37" s="168"/>
      <c r="F37" s="167"/>
      <c r="G37" s="167"/>
      <c r="H37" s="172"/>
      <c r="I37" s="167"/>
      <c r="J37" s="167">
        <f t="shared" ref="J37:J60" si="6">I37+H37+G37</f>
        <v>0</v>
      </c>
      <c r="K37" s="167"/>
      <c r="L37" s="167"/>
      <c r="M37" s="167"/>
      <c r="N37" s="167"/>
      <c r="O37" s="167">
        <f t="shared" ref="O37:O60" si="7">N37+M37+L37</f>
        <v>0</v>
      </c>
    </row>
    <row r="38" spans="1:15" s="21" customFormat="1" ht="25.5">
      <c r="A38" s="266" t="s">
        <v>235</v>
      </c>
      <c r="B38" s="271" t="s">
        <v>379</v>
      </c>
      <c r="C38" s="266" t="s">
        <v>59</v>
      </c>
      <c r="D38" s="316">
        <f>+D32</f>
        <v>120</v>
      </c>
      <c r="E38" s="168"/>
      <c r="F38" s="167"/>
      <c r="G38" s="167"/>
      <c r="H38" s="168"/>
      <c r="I38" s="167"/>
      <c r="J38" s="167">
        <f t="shared" si="6"/>
        <v>0</v>
      </c>
      <c r="K38" s="167"/>
      <c r="L38" s="167"/>
      <c r="M38" s="167"/>
      <c r="N38" s="167"/>
      <c r="O38" s="167">
        <f t="shared" si="7"/>
        <v>0</v>
      </c>
    </row>
    <row r="39" spans="1:15" s="21" customFormat="1">
      <c r="A39" s="266"/>
      <c r="B39" s="265" t="s">
        <v>576</v>
      </c>
      <c r="C39" s="266" t="s">
        <v>28</v>
      </c>
      <c r="D39" s="316">
        <f>+D38*0.25</f>
        <v>30</v>
      </c>
      <c r="E39" s="168"/>
      <c r="F39" s="167"/>
      <c r="G39" s="167"/>
      <c r="H39" s="168"/>
      <c r="I39" s="167"/>
      <c r="J39" s="167">
        <f t="shared" si="6"/>
        <v>0</v>
      </c>
      <c r="K39" s="167"/>
      <c r="L39" s="167"/>
      <c r="M39" s="167"/>
      <c r="N39" s="167"/>
      <c r="O39" s="167">
        <f t="shared" si="7"/>
        <v>0</v>
      </c>
    </row>
    <row r="40" spans="1:15" s="21" customFormat="1" ht="25.5">
      <c r="A40" s="266"/>
      <c r="B40" s="265" t="s">
        <v>577</v>
      </c>
      <c r="C40" s="266" t="s">
        <v>28</v>
      </c>
      <c r="D40" s="316">
        <f>+D38*3</f>
        <v>360</v>
      </c>
      <c r="E40" s="94"/>
      <c r="F40" s="151"/>
      <c r="G40" s="137"/>
      <c r="H40" s="94"/>
      <c r="I40" s="151"/>
      <c r="J40" s="137">
        <f t="shared" si="6"/>
        <v>0</v>
      </c>
      <c r="K40" s="137"/>
      <c r="L40" s="137"/>
      <c r="M40" s="137"/>
      <c r="N40" s="137"/>
      <c r="O40" s="137">
        <f t="shared" si="7"/>
        <v>0</v>
      </c>
    </row>
    <row r="41" spans="1:15" s="21" customFormat="1">
      <c r="A41" s="266"/>
      <c r="B41" s="265" t="s">
        <v>380</v>
      </c>
      <c r="C41" s="266" t="s">
        <v>28</v>
      </c>
      <c r="D41" s="316">
        <f>+D40</f>
        <v>360</v>
      </c>
      <c r="E41" s="94"/>
      <c r="F41" s="151"/>
      <c r="G41" s="137"/>
      <c r="H41" s="94"/>
      <c r="I41" s="151"/>
      <c r="J41" s="137">
        <f t="shared" si="6"/>
        <v>0</v>
      </c>
      <c r="K41" s="137"/>
      <c r="L41" s="137"/>
      <c r="M41" s="137"/>
      <c r="N41" s="137"/>
      <c r="O41" s="137">
        <f t="shared" si="7"/>
        <v>0</v>
      </c>
    </row>
    <row r="42" spans="1:15" s="21" customFormat="1" ht="16.5">
      <c r="A42" s="293"/>
      <c r="B42" s="357" t="s">
        <v>381</v>
      </c>
      <c r="C42" s="282"/>
      <c r="D42" s="319"/>
      <c r="E42" s="94"/>
      <c r="F42" s="151"/>
      <c r="G42" s="137"/>
      <c r="H42" s="96"/>
      <c r="I42" s="151"/>
      <c r="J42" s="137">
        <f t="shared" si="6"/>
        <v>0</v>
      </c>
      <c r="K42" s="137"/>
      <c r="L42" s="137"/>
      <c r="M42" s="137"/>
      <c r="N42" s="137"/>
      <c r="O42" s="137">
        <f t="shared" si="7"/>
        <v>0</v>
      </c>
    </row>
    <row r="43" spans="1:15" s="21" customFormat="1">
      <c r="A43" s="293" t="s">
        <v>236</v>
      </c>
      <c r="B43" s="278" t="s">
        <v>382</v>
      </c>
      <c r="C43" s="282" t="s">
        <v>59</v>
      </c>
      <c r="D43" s="319">
        <v>10</v>
      </c>
      <c r="E43" s="94"/>
      <c r="F43" s="151"/>
      <c r="G43" s="137"/>
      <c r="H43" s="96"/>
      <c r="I43" s="151"/>
      <c r="J43" s="137">
        <f t="shared" si="6"/>
        <v>0</v>
      </c>
      <c r="K43" s="137"/>
      <c r="L43" s="137"/>
      <c r="M43" s="137"/>
      <c r="N43" s="137"/>
      <c r="O43" s="137">
        <f t="shared" si="7"/>
        <v>0</v>
      </c>
    </row>
    <row r="44" spans="1:15" s="21" customFormat="1">
      <c r="A44" s="293"/>
      <c r="B44" s="265" t="s">
        <v>584</v>
      </c>
      <c r="C44" s="266" t="s">
        <v>29</v>
      </c>
      <c r="D44" s="316">
        <f>30*1.1</f>
        <v>33</v>
      </c>
      <c r="E44" s="94"/>
      <c r="F44" s="151"/>
      <c r="G44" s="137"/>
      <c r="H44" s="99"/>
      <c r="I44" s="151"/>
      <c r="J44" s="137">
        <f t="shared" si="6"/>
        <v>0</v>
      </c>
      <c r="K44" s="137"/>
      <c r="L44" s="137"/>
      <c r="M44" s="137"/>
      <c r="N44" s="137"/>
      <c r="O44" s="137">
        <f t="shared" si="7"/>
        <v>0</v>
      </c>
    </row>
    <row r="45" spans="1:15" s="21" customFormat="1">
      <c r="A45" s="293"/>
      <c r="B45" s="265" t="s">
        <v>578</v>
      </c>
      <c r="C45" s="243" t="s">
        <v>28</v>
      </c>
      <c r="D45" s="312">
        <f>+D43*0.25</f>
        <v>2.5</v>
      </c>
      <c r="E45" s="168"/>
      <c r="F45" s="167"/>
      <c r="G45" s="168"/>
      <c r="H45" s="168"/>
      <c r="I45" s="168"/>
      <c r="J45" s="168">
        <f t="shared" si="6"/>
        <v>0</v>
      </c>
      <c r="K45" s="168"/>
      <c r="L45" s="168"/>
      <c r="M45" s="168"/>
      <c r="N45" s="168"/>
      <c r="O45" s="168">
        <f t="shared" si="7"/>
        <v>0</v>
      </c>
    </row>
    <row r="46" spans="1:15" s="21" customFormat="1">
      <c r="A46" s="293"/>
      <c r="B46" s="265" t="s">
        <v>573</v>
      </c>
      <c r="C46" s="243" t="s">
        <v>28</v>
      </c>
      <c r="D46" s="312">
        <f>+D43*15</f>
        <v>150</v>
      </c>
      <c r="E46" s="168"/>
      <c r="F46" s="168"/>
      <c r="G46" s="168"/>
      <c r="H46" s="168"/>
      <c r="I46" s="168"/>
      <c r="J46" s="168">
        <f t="shared" si="6"/>
        <v>0</v>
      </c>
      <c r="K46" s="168"/>
      <c r="L46" s="168"/>
      <c r="M46" s="168"/>
      <c r="N46" s="168"/>
      <c r="O46" s="168">
        <f t="shared" si="7"/>
        <v>0</v>
      </c>
    </row>
    <row r="47" spans="1:15" s="21" customFormat="1" ht="25.5">
      <c r="A47" s="293"/>
      <c r="B47" s="292" t="s">
        <v>602</v>
      </c>
      <c r="C47" s="282" t="s">
        <v>59</v>
      </c>
      <c r="D47" s="319">
        <f>+D43*1.1</f>
        <v>11</v>
      </c>
      <c r="E47" s="168"/>
      <c r="F47" s="168"/>
      <c r="G47" s="168"/>
      <c r="H47" s="168"/>
      <c r="I47" s="168"/>
      <c r="J47" s="168">
        <f t="shared" si="6"/>
        <v>0</v>
      </c>
      <c r="K47" s="168"/>
      <c r="L47" s="168"/>
      <c r="M47" s="168"/>
      <c r="N47" s="168"/>
      <c r="O47" s="168">
        <f t="shared" si="7"/>
        <v>0</v>
      </c>
    </row>
    <row r="48" spans="1:15" s="21" customFormat="1">
      <c r="A48" s="266"/>
      <c r="B48" s="265" t="s">
        <v>163</v>
      </c>
      <c r="C48" s="266" t="s">
        <v>29</v>
      </c>
      <c r="D48" s="316">
        <f>+D49</f>
        <v>44</v>
      </c>
      <c r="E48" s="168"/>
      <c r="F48" s="167"/>
      <c r="G48" s="168"/>
      <c r="H48" s="168"/>
      <c r="I48" s="167"/>
      <c r="J48" s="168">
        <f t="shared" si="6"/>
        <v>0</v>
      </c>
      <c r="K48" s="168"/>
      <c r="L48" s="168"/>
      <c r="M48" s="168"/>
      <c r="N48" s="168"/>
      <c r="O48" s="168">
        <f t="shared" si="7"/>
        <v>0</v>
      </c>
    </row>
    <row r="49" spans="1:15" s="21" customFormat="1">
      <c r="A49" s="266"/>
      <c r="B49" s="276" t="s">
        <v>164</v>
      </c>
      <c r="C49" s="266" t="s">
        <v>29</v>
      </c>
      <c r="D49" s="316">
        <f>40*1.1</f>
        <v>44</v>
      </c>
      <c r="E49" s="168"/>
      <c r="F49" s="168"/>
      <c r="G49" s="168"/>
      <c r="H49" s="168"/>
      <c r="I49" s="168"/>
      <c r="J49" s="168">
        <f t="shared" si="6"/>
        <v>0</v>
      </c>
      <c r="K49" s="168"/>
      <c r="L49" s="168"/>
      <c r="M49" s="168"/>
      <c r="N49" s="168"/>
      <c r="O49" s="168">
        <f t="shared" si="7"/>
        <v>0</v>
      </c>
    </row>
    <row r="50" spans="1:15" s="21" customFormat="1">
      <c r="A50" s="293" t="s">
        <v>237</v>
      </c>
      <c r="B50" s="278" t="s">
        <v>383</v>
      </c>
      <c r="C50" s="282" t="s">
        <v>59</v>
      </c>
      <c r="D50" s="319">
        <v>20</v>
      </c>
      <c r="E50" s="168"/>
      <c r="F50" s="168"/>
      <c r="G50" s="168"/>
      <c r="H50" s="168"/>
      <c r="I50" s="168"/>
      <c r="J50" s="168">
        <f t="shared" si="6"/>
        <v>0</v>
      </c>
      <c r="K50" s="168"/>
      <c r="L50" s="168"/>
      <c r="M50" s="168"/>
      <c r="N50" s="168"/>
      <c r="O50" s="168">
        <f t="shared" si="7"/>
        <v>0</v>
      </c>
    </row>
    <row r="51" spans="1:15" s="21" customFormat="1">
      <c r="A51" s="293"/>
      <c r="B51" s="292" t="s">
        <v>603</v>
      </c>
      <c r="C51" s="282" t="s">
        <v>28</v>
      </c>
      <c r="D51" s="319">
        <f>+D50*6</f>
        <v>120</v>
      </c>
      <c r="E51" s="168"/>
      <c r="F51" s="168"/>
      <c r="G51" s="168"/>
      <c r="H51" s="168"/>
      <c r="I51" s="168"/>
      <c r="J51" s="168">
        <f t="shared" si="6"/>
        <v>0</v>
      </c>
      <c r="K51" s="168"/>
      <c r="L51" s="168"/>
      <c r="M51" s="168"/>
      <c r="N51" s="168"/>
      <c r="O51" s="168">
        <f t="shared" si="7"/>
        <v>0</v>
      </c>
    </row>
    <row r="52" spans="1:15" s="75" customFormat="1">
      <c r="A52" s="293"/>
      <c r="B52" s="292" t="s">
        <v>384</v>
      </c>
      <c r="C52" s="282" t="s">
        <v>59</v>
      </c>
      <c r="D52" s="319">
        <f>+D50*1.2</f>
        <v>24</v>
      </c>
      <c r="E52" s="170"/>
      <c r="F52" s="167"/>
      <c r="G52" s="168"/>
      <c r="H52" s="167"/>
      <c r="I52" s="167"/>
      <c r="J52" s="167">
        <f t="shared" si="6"/>
        <v>0</v>
      </c>
      <c r="K52" s="167"/>
      <c r="L52" s="167"/>
      <c r="M52" s="167"/>
      <c r="N52" s="167"/>
      <c r="O52" s="167">
        <f t="shared" si="7"/>
        <v>0</v>
      </c>
    </row>
    <row r="53" spans="1:15" s="75" customFormat="1" ht="25.5">
      <c r="A53" s="293" t="s">
        <v>238</v>
      </c>
      <c r="B53" s="278" t="s">
        <v>385</v>
      </c>
      <c r="C53" s="282" t="s">
        <v>59</v>
      </c>
      <c r="D53" s="319">
        <f>+D50</f>
        <v>20</v>
      </c>
      <c r="E53" s="170"/>
      <c r="F53" s="167"/>
      <c r="G53" s="167"/>
      <c r="H53" s="168"/>
      <c r="I53" s="167"/>
      <c r="J53" s="167">
        <f t="shared" si="6"/>
        <v>0</v>
      </c>
      <c r="K53" s="167"/>
      <c r="L53" s="167"/>
      <c r="M53" s="167"/>
      <c r="N53" s="167"/>
      <c r="O53" s="167">
        <f t="shared" si="7"/>
        <v>0</v>
      </c>
    </row>
    <row r="54" spans="1:15" s="75" customFormat="1">
      <c r="A54" s="293"/>
      <c r="B54" s="292" t="s">
        <v>576</v>
      </c>
      <c r="C54" s="282" t="s">
        <v>28</v>
      </c>
      <c r="D54" s="319">
        <f>+D53*0.25</f>
        <v>5</v>
      </c>
      <c r="E54" s="170"/>
      <c r="F54" s="167"/>
      <c r="G54" s="167"/>
      <c r="H54" s="168"/>
      <c r="I54" s="167"/>
      <c r="J54" s="167">
        <f t="shared" si="6"/>
        <v>0</v>
      </c>
      <c r="K54" s="167"/>
      <c r="L54" s="167"/>
      <c r="M54" s="167"/>
      <c r="N54" s="167"/>
      <c r="O54" s="167">
        <f t="shared" si="7"/>
        <v>0</v>
      </c>
    </row>
    <row r="55" spans="1:15" s="75" customFormat="1" ht="25.5">
      <c r="A55" s="293"/>
      <c r="B55" s="292" t="s">
        <v>577</v>
      </c>
      <c r="C55" s="282" t="s">
        <v>28</v>
      </c>
      <c r="D55" s="319">
        <f>+D53*3</f>
        <v>60</v>
      </c>
      <c r="E55" s="170"/>
      <c r="F55" s="167"/>
      <c r="G55" s="168"/>
      <c r="H55" s="167"/>
      <c r="I55" s="167"/>
      <c r="J55" s="167">
        <f t="shared" si="6"/>
        <v>0</v>
      </c>
      <c r="K55" s="167"/>
      <c r="L55" s="167"/>
      <c r="M55" s="167"/>
      <c r="N55" s="167"/>
      <c r="O55" s="167">
        <f t="shared" si="7"/>
        <v>0</v>
      </c>
    </row>
    <row r="56" spans="1:15" s="75" customFormat="1">
      <c r="A56" s="293"/>
      <c r="B56" s="292" t="s">
        <v>386</v>
      </c>
      <c r="C56" s="282" t="s">
        <v>28</v>
      </c>
      <c r="D56" s="319">
        <f>+D55</f>
        <v>60</v>
      </c>
      <c r="E56" s="170"/>
      <c r="F56" s="167"/>
      <c r="G56" s="167"/>
      <c r="H56" s="168"/>
      <c r="I56" s="167"/>
      <c r="J56" s="167">
        <f t="shared" si="6"/>
        <v>0</v>
      </c>
      <c r="K56" s="167"/>
      <c r="L56" s="167"/>
      <c r="M56" s="167"/>
      <c r="N56" s="167"/>
      <c r="O56" s="167">
        <f t="shared" si="7"/>
        <v>0</v>
      </c>
    </row>
    <row r="57" spans="1:15" s="75" customFormat="1">
      <c r="A57" s="293" t="s">
        <v>239</v>
      </c>
      <c r="B57" s="345" t="s">
        <v>387</v>
      </c>
      <c r="C57" s="282" t="s">
        <v>29</v>
      </c>
      <c r="D57" s="319">
        <v>44</v>
      </c>
      <c r="E57" s="170"/>
      <c r="F57" s="167"/>
      <c r="G57" s="167"/>
      <c r="H57" s="168"/>
      <c r="I57" s="167"/>
      <c r="J57" s="167">
        <f t="shared" si="6"/>
        <v>0</v>
      </c>
      <c r="K57" s="167"/>
      <c r="L57" s="167"/>
      <c r="M57" s="167"/>
      <c r="N57" s="167"/>
      <c r="O57" s="167">
        <f t="shared" si="7"/>
        <v>0</v>
      </c>
    </row>
    <row r="58" spans="1:15" s="21" customFormat="1" ht="25.5">
      <c r="A58" s="293" t="s">
        <v>240</v>
      </c>
      <c r="B58" s="345" t="s">
        <v>388</v>
      </c>
      <c r="C58" s="282" t="s">
        <v>29</v>
      </c>
      <c r="D58" s="319">
        <v>44</v>
      </c>
      <c r="E58" s="168"/>
      <c r="F58" s="167"/>
      <c r="G58" s="168"/>
      <c r="H58" s="168"/>
      <c r="I58" s="167"/>
      <c r="J58" s="168">
        <f t="shared" si="6"/>
        <v>0</v>
      </c>
      <c r="K58" s="168"/>
      <c r="L58" s="168"/>
      <c r="M58" s="168"/>
      <c r="N58" s="168"/>
      <c r="O58" s="168">
        <f t="shared" si="7"/>
        <v>0</v>
      </c>
    </row>
    <row r="59" spans="1:15" s="21" customFormat="1">
      <c r="A59" s="293"/>
      <c r="B59" s="292" t="s">
        <v>389</v>
      </c>
      <c r="C59" s="282" t="s">
        <v>29</v>
      </c>
      <c r="D59" s="319">
        <f>+D58*1.05</f>
        <v>46.2</v>
      </c>
      <c r="E59" s="168"/>
      <c r="F59" s="168"/>
      <c r="G59" s="168"/>
      <c r="H59" s="168"/>
      <c r="I59" s="167"/>
      <c r="J59" s="168">
        <f t="shared" si="6"/>
        <v>0</v>
      </c>
      <c r="K59" s="168"/>
      <c r="L59" s="168"/>
      <c r="M59" s="168"/>
      <c r="N59" s="168"/>
      <c r="O59" s="168">
        <f t="shared" si="7"/>
        <v>0</v>
      </c>
    </row>
    <row r="60" spans="1:15" s="31" customFormat="1">
      <c r="A60" s="293"/>
      <c r="B60" s="346" t="s">
        <v>146</v>
      </c>
      <c r="C60" s="250" t="s">
        <v>67</v>
      </c>
      <c r="D60" s="313">
        <f>+D58*4</f>
        <v>176</v>
      </c>
      <c r="E60" s="171"/>
      <c r="F60" s="167"/>
      <c r="G60" s="167"/>
      <c r="H60" s="167"/>
      <c r="I60" s="167"/>
      <c r="J60" s="168">
        <f t="shared" si="6"/>
        <v>0</v>
      </c>
      <c r="K60" s="168"/>
      <c r="L60" s="168"/>
      <c r="M60" s="168"/>
      <c r="N60" s="168"/>
      <c r="O60" s="168">
        <f t="shared" si="7"/>
        <v>0</v>
      </c>
    </row>
    <row r="61" spans="1:15" s="21" customFormat="1">
      <c r="A61" s="293"/>
      <c r="B61" s="346" t="s">
        <v>390</v>
      </c>
      <c r="C61" s="250" t="s">
        <v>60</v>
      </c>
      <c r="D61" s="313">
        <v>0.25</v>
      </c>
      <c r="E61" s="168"/>
      <c r="F61" s="167"/>
      <c r="G61" s="167"/>
      <c r="H61" s="172"/>
      <c r="I61" s="167"/>
      <c r="J61" s="167">
        <f t="shared" ref="J61:J78" si="8">I61+H61+G61</f>
        <v>0</v>
      </c>
      <c r="K61" s="167"/>
      <c r="L61" s="167"/>
      <c r="M61" s="167"/>
      <c r="N61" s="167"/>
      <c r="O61" s="167">
        <f t="shared" ref="O61:O78" si="9">N61+M61+L61</f>
        <v>0</v>
      </c>
    </row>
    <row r="62" spans="1:15" s="21" customFormat="1">
      <c r="A62" s="293"/>
      <c r="B62" s="267" t="s">
        <v>391</v>
      </c>
      <c r="C62" s="347" t="s">
        <v>67</v>
      </c>
      <c r="D62" s="313">
        <f>+D58/10</f>
        <v>4.4000000000000004</v>
      </c>
      <c r="E62" s="168"/>
      <c r="F62" s="167"/>
      <c r="G62" s="167"/>
      <c r="H62" s="168"/>
      <c r="I62" s="167"/>
      <c r="J62" s="167">
        <f t="shared" si="8"/>
        <v>0</v>
      </c>
      <c r="K62" s="167"/>
      <c r="L62" s="167"/>
      <c r="M62" s="167"/>
      <c r="N62" s="167"/>
      <c r="O62" s="167">
        <f t="shared" si="9"/>
        <v>0</v>
      </c>
    </row>
    <row r="63" spans="1:15" s="21" customFormat="1" ht="16.5">
      <c r="A63" s="281"/>
      <c r="B63" s="355" t="s">
        <v>392</v>
      </c>
      <c r="C63" s="348"/>
      <c r="D63" s="349"/>
      <c r="E63" s="168"/>
      <c r="F63" s="167"/>
      <c r="G63" s="167"/>
      <c r="H63" s="168"/>
      <c r="I63" s="167"/>
      <c r="J63" s="167">
        <f t="shared" si="8"/>
        <v>0</v>
      </c>
      <c r="K63" s="167"/>
      <c r="L63" s="167"/>
      <c r="M63" s="167"/>
      <c r="N63" s="167"/>
      <c r="O63" s="167">
        <f t="shared" si="9"/>
        <v>0</v>
      </c>
    </row>
    <row r="64" spans="1:15" s="21" customFormat="1">
      <c r="A64" s="293" t="s">
        <v>241</v>
      </c>
      <c r="B64" s="278" t="s">
        <v>182</v>
      </c>
      <c r="C64" s="282" t="s">
        <v>60</v>
      </c>
      <c r="D64" s="319">
        <v>110</v>
      </c>
      <c r="E64" s="94"/>
      <c r="F64" s="151"/>
      <c r="G64" s="137"/>
      <c r="H64" s="94"/>
      <c r="I64" s="151"/>
      <c r="J64" s="137">
        <f t="shared" si="8"/>
        <v>0</v>
      </c>
      <c r="K64" s="137"/>
      <c r="L64" s="137"/>
      <c r="M64" s="137"/>
      <c r="N64" s="137"/>
      <c r="O64" s="137">
        <f t="shared" si="9"/>
        <v>0</v>
      </c>
    </row>
    <row r="65" spans="1:15" s="21" customFormat="1" ht="13.5" customHeight="1">
      <c r="A65" s="293" t="s">
        <v>242</v>
      </c>
      <c r="B65" s="278" t="s">
        <v>177</v>
      </c>
      <c r="C65" s="282" t="s">
        <v>59</v>
      </c>
      <c r="D65" s="319">
        <v>180</v>
      </c>
      <c r="E65" s="168"/>
      <c r="F65" s="168"/>
      <c r="G65" s="168"/>
      <c r="H65" s="168"/>
      <c r="I65" s="168"/>
      <c r="J65" s="168">
        <f t="shared" si="8"/>
        <v>0</v>
      </c>
      <c r="K65" s="168"/>
      <c r="L65" s="168"/>
      <c r="M65" s="168"/>
      <c r="N65" s="168"/>
      <c r="O65" s="168">
        <f t="shared" si="9"/>
        <v>0</v>
      </c>
    </row>
    <row r="66" spans="1:15" s="21" customFormat="1" ht="13.5" customHeight="1">
      <c r="A66" s="293" t="s">
        <v>243</v>
      </c>
      <c r="B66" s="278" t="s">
        <v>393</v>
      </c>
      <c r="C66" s="282" t="s">
        <v>60</v>
      </c>
      <c r="D66" s="319">
        <v>10</v>
      </c>
      <c r="E66" s="168"/>
      <c r="F66" s="167"/>
      <c r="G66" s="168"/>
      <c r="H66" s="168"/>
      <c r="I66" s="167"/>
      <c r="J66" s="168">
        <f t="shared" si="8"/>
        <v>0</v>
      </c>
      <c r="K66" s="168"/>
      <c r="L66" s="168"/>
      <c r="M66" s="168"/>
      <c r="N66" s="168"/>
      <c r="O66" s="168">
        <f t="shared" si="9"/>
        <v>0</v>
      </c>
    </row>
    <row r="67" spans="1:15" s="21" customFormat="1" ht="13.5" customHeight="1">
      <c r="A67" s="293" t="s">
        <v>244</v>
      </c>
      <c r="B67" s="278" t="s">
        <v>179</v>
      </c>
      <c r="C67" s="282" t="s">
        <v>60</v>
      </c>
      <c r="D67" s="319">
        <v>7</v>
      </c>
      <c r="E67" s="168"/>
      <c r="F67" s="168"/>
      <c r="G67" s="168"/>
      <c r="H67" s="168"/>
      <c r="I67" s="168"/>
      <c r="J67" s="168">
        <f t="shared" si="8"/>
        <v>0</v>
      </c>
      <c r="K67" s="168"/>
      <c r="L67" s="168"/>
      <c r="M67" s="168"/>
      <c r="N67" s="168"/>
      <c r="O67" s="168">
        <f t="shared" si="9"/>
        <v>0</v>
      </c>
    </row>
    <row r="68" spans="1:15" s="21" customFormat="1" ht="13.5" customHeight="1">
      <c r="A68" s="293" t="s">
        <v>245</v>
      </c>
      <c r="B68" s="278" t="s">
        <v>394</v>
      </c>
      <c r="C68" s="282" t="s">
        <v>59</v>
      </c>
      <c r="D68" s="319">
        <f>140*0.7</f>
        <v>98</v>
      </c>
      <c r="E68" s="168"/>
      <c r="F68" s="168"/>
      <c r="G68" s="168"/>
      <c r="H68" s="168"/>
      <c r="I68" s="168"/>
      <c r="J68" s="168">
        <f t="shared" si="8"/>
        <v>0</v>
      </c>
      <c r="K68" s="168"/>
      <c r="L68" s="168"/>
      <c r="M68" s="168"/>
      <c r="N68" s="168"/>
      <c r="O68" s="168">
        <f t="shared" si="9"/>
        <v>0</v>
      </c>
    </row>
    <row r="69" spans="1:15" s="21" customFormat="1" ht="13.5" customHeight="1">
      <c r="A69" s="293"/>
      <c r="B69" s="292" t="s">
        <v>395</v>
      </c>
      <c r="C69" s="282" t="s">
        <v>59</v>
      </c>
      <c r="D69" s="319">
        <f>+D68*1.1</f>
        <v>107.8</v>
      </c>
      <c r="E69" s="168"/>
      <c r="F69" s="168"/>
      <c r="G69" s="168"/>
      <c r="H69" s="168"/>
      <c r="I69" s="168"/>
      <c r="J69" s="168">
        <f t="shared" si="8"/>
        <v>0</v>
      </c>
      <c r="K69" s="168"/>
      <c r="L69" s="168"/>
      <c r="M69" s="168"/>
      <c r="N69" s="168"/>
      <c r="O69" s="168">
        <f t="shared" si="9"/>
        <v>0</v>
      </c>
    </row>
    <row r="70" spans="1:15" s="75" customFormat="1" ht="13.5" customHeight="1">
      <c r="A70" s="293" t="s">
        <v>246</v>
      </c>
      <c r="B70" s="345" t="s">
        <v>396</v>
      </c>
      <c r="C70" s="282" t="s">
        <v>29</v>
      </c>
      <c r="D70" s="319">
        <v>140</v>
      </c>
      <c r="E70" s="170"/>
      <c r="F70" s="167"/>
      <c r="G70" s="168"/>
      <c r="H70" s="167"/>
      <c r="I70" s="167"/>
      <c r="J70" s="167">
        <f t="shared" si="8"/>
        <v>0</v>
      </c>
      <c r="K70" s="167"/>
      <c r="L70" s="167"/>
      <c r="M70" s="167"/>
      <c r="N70" s="167"/>
      <c r="O70" s="167">
        <f t="shared" si="9"/>
        <v>0</v>
      </c>
    </row>
    <row r="71" spans="1:15" s="75" customFormat="1" ht="13.5" customHeight="1">
      <c r="A71" s="293"/>
      <c r="B71" s="292" t="s">
        <v>397</v>
      </c>
      <c r="C71" s="282" t="s">
        <v>60</v>
      </c>
      <c r="D71" s="319">
        <f>+D70*0.04</f>
        <v>5.6</v>
      </c>
      <c r="E71" s="170"/>
      <c r="F71" s="167"/>
      <c r="G71" s="167"/>
      <c r="H71" s="168"/>
      <c r="I71" s="167"/>
      <c r="J71" s="167">
        <f t="shared" si="8"/>
        <v>0</v>
      </c>
      <c r="K71" s="167"/>
      <c r="L71" s="167"/>
      <c r="M71" s="167"/>
      <c r="N71" s="167"/>
      <c r="O71" s="167">
        <f t="shared" si="9"/>
        <v>0</v>
      </c>
    </row>
    <row r="72" spans="1:15" s="75" customFormat="1" ht="13.5" customHeight="1">
      <c r="A72" s="293"/>
      <c r="B72" s="292" t="s">
        <v>69</v>
      </c>
      <c r="C72" s="282" t="s">
        <v>220</v>
      </c>
      <c r="D72" s="319">
        <v>1</v>
      </c>
      <c r="E72" s="170"/>
      <c r="F72" s="167"/>
      <c r="G72" s="167"/>
      <c r="H72" s="168"/>
      <c r="I72" s="167"/>
      <c r="J72" s="167">
        <f t="shared" si="8"/>
        <v>0</v>
      </c>
      <c r="K72" s="167"/>
      <c r="L72" s="167"/>
      <c r="M72" s="167"/>
      <c r="N72" s="167"/>
      <c r="O72" s="167">
        <f t="shared" si="9"/>
        <v>0</v>
      </c>
    </row>
    <row r="73" spans="1:15" s="75" customFormat="1" ht="13.5" customHeight="1">
      <c r="A73" s="293"/>
      <c r="B73" s="292" t="s">
        <v>398</v>
      </c>
      <c r="C73" s="282" t="s">
        <v>406</v>
      </c>
      <c r="D73" s="319">
        <v>2</v>
      </c>
      <c r="E73" s="170"/>
      <c r="F73" s="167"/>
      <c r="G73" s="168"/>
      <c r="H73" s="167"/>
      <c r="I73" s="167"/>
      <c r="J73" s="167">
        <f t="shared" si="8"/>
        <v>0</v>
      </c>
      <c r="K73" s="167"/>
      <c r="L73" s="167"/>
      <c r="M73" s="167"/>
      <c r="N73" s="167"/>
      <c r="O73" s="167">
        <f t="shared" si="9"/>
        <v>0</v>
      </c>
    </row>
    <row r="74" spans="1:15" s="75" customFormat="1" ht="13.5" customHeight="1">
      <c r="A74" s="293" t="s">
        <v>247</v>
      </c>
      <c r="B74" s="278" t="s">
        <v>399</v>
      </c>
      <c r="C74" s="282" t="s">
        <v>67</v>
      </c>
      <c r="D74" s="319">
        <v>4</v>
      </c>
      <c r="E74" s="170"/>
      <c r="F74" s="167"/>
      <c r="G74" s="167"/>
      <c r="H74" s="168"/>
      <c r="I74" s="167"/>
      <c r="J74" s="167">
        <f t="shared" si="8"/>
        <v>0</v>
      </c>
      <c r="K74" s="167"/>
      <c r="L74" s="167"/>
      <c r="M74" s="167"/>
      <c r="N74" s="167"/>
      <c r="O74" s="167">
        <f t="shared" si="9"/>
        <v>0</v>
      </c>
    </row>
    <row r="75" spans="1:15" s="75" customFormat="1" ht="13.5" customHeight="1">
      <c r="A75" s="281" t="s">
        <v>248</v>
      </c>
      <c r="B75" s="350" t="s">
        <v>400</v>
      </c>
      <c r="C75" s="252" t="s">
        <v>59</v>
      </c>
      <c r="D75" s="314">
        <v>150</v>
      </c>
      <c r="E75" s="170"/>
      <c r="F75" s="167"/>
      <c r="G75" s="167"/>
      <c r="H75" s="168"/>
      <c r="I75" s="167"/>
      <c r="J75" s="167">
        <f t="shared" si="8"/>
        <v>0</v>
      </c>
      <c r="K75" s="167"/>
      <c r="L75" s="167"/>
      <c r="M75" s="167"/>
      <c r="N75" s="167"/>
      <c r="O75" s="167">
        <f t="shared" si="9"/>
        <v>0</v>
      </c>
    </row>
    <row r="76" spans="1:15" s="21" customFormat="1" ht="13.5" customHeight="1">
      <c r="A76" s="351"/>
      <c r="B76" s="356" t="s">
        <v>401</v>
      </c>
      <c r="C76" s="353" t="s">
        <v>67</v>
      </c>
      <c r="D76" s="354">
        <v>8</v>
      </c>
      <c r="E76" s="168"/>
      <c r="F76" s="167"/>
      <c r="G76" s="168"/>
      <c r="H76" s="168"/>
      <c r="I76" s="167"/>
      <c r="J76" s="168">
        <f t="shared" si="8"/>
        <v>0</v>
      </c>
      <c r="K76" s="168"/>
      <c r="L76" s="168"/>
      <c r="M76" s="168"/>
      <c r="N76" s="168"/>
      <c r="O76" s="168">
        <f t="shared" si="9"/>
        <v>0</v>
      </c>
    </row>
    <row r="77" spans="1:15" s="21" customFormat="1" ht="13.5" customHeight="1">
      <c r="A77" s="281" t="s">
        <v>249</v>
      </c>
      <c r="B77" s="251" t="s">
        <v>402</v>
      </c>
      <c r="C77" s="252" t="s">
        <v>60</v>
      </c>
      <c r="D77" s="314">
        <v>9</v>
      </c>
      <c r="E77" s="168"/>
      <c r="F77" s="168"/>
      <c r="G77" s="168"/>
      <c r="H77" s="168"/>
      <c r="I77" s="167"/>
      <c r="J77" s="168">
        <f t="shared" si="8"/>
        <v>0</v>
      </c>
      <c r="K77" s="168"/>
      <c r="L77" s="168"/>
      <c r="M77" s="168"/>
      <c r="N77" s="168"/>
      <c r="O77" s="168">
        <f t="shared" si="9"/>
        <v>0</v>
      </c>
    </row>
    <row r="78" spans="1:15" s="31" customFormat="1" ht="13.5" customHeight="1">
      <c r="A78" s="281" t="s">
        <v>250</v>
      </c>
      <c r="B78" s="251" t="s">
        <v>403</v>
      </c>
      <c r="C78" s="252" t="s">
        <v>67</v>
      </c>
      <c r="D78" s="314">
        <v>8</v>
      </c>
      <c r="E78" s="171"/>
      <c r="F78" s="167"/>
      <c r="G78" s="167"/>
      <c r="H78" s="167"/>
      <c r="I78" s="167"/>
      <c r="J78" s="168">
        <f t="shared" si="8"/>
        <v>0</v>
      </c>
      <c r="K78" s="168"/>
      <c r="L78" s="168"/>
      <c r="M78" s="168"/>
      <c r="N78" s="168"/>
      <c r="O78" s="168">
        <f t="shared" si="9"/>
        <v>0</v>
      </c>
    </row>
    <row r="79" spans="1:15" s="21" customFormat="1" ht="13.5" customHeight="1">
      <c r="A79" s="281" t="s">
        <v>251</v>
      </c>
      <c r="B79" s="251" t="s">
        <v>404</v>
      </c>
      <c r="C79" s="252" t="s">
        <v>59</v>
      </c>
      <c r="D79" s="314">
        <v>32</v>
      </c>
      <c r="E79" s="168"/>
      <c r="F79" s="168"/>
      <c r="G79" s="168"/>
      <c r="H79" s="168"/>
      <c r="I79" s="168"/>
      <c r="J79" s="168">
        <f t="shared" ref="J79:J81" si="10">I79+H79+G79</f>
        <v>0</v>
      </c>
      <c r="K79" s="168"/>
      <c r="L79" s="168"/>
      <c r="M79" s="168"/>
      <c r="N79" s="168"/>
      <c r="O79" s="168">
        <f t="shared" ref="O79:O81" si="11">N79+M79+L79</f>
        <v>0</v>
      </c>
    </row>
    <row r="80" spans="1:15" s="21" customFormat="1" ht="13.5" customHeight="1">
      <c r="A80" s="281" t="s">
        <v>252</v>
      </c>
      <c r="B80" s="278" t="s">
        <v>375</v>
      </c>
      <c r="C80" s="282" t="s">
        <v>59</v>
      </c>
      <c r="D80" s="319">
        <f>+D79</f>
        <v>32</v>
      </c>
      <c r="E80" s="168"/>
      <c r="F80" s="168"/>
      <c r="G80" s="168"/>
      <c r="H80" s="168"/>
      <c r="I80" s="168"/>
      <c r="J80" s="168">
        <f t="shared" si="10"/>
        <v>0</v>
      </c>
      <c r="K80" s="168"/>
      <c r="L80" s="168"/>
      <c r="M80" s="168"/>
      <c r="N80" s="168"/>
      <c r="O80" s="168">
        <f t="shared" si="11"/>
        <v>0</v>
      </c>
    </row>
    <row r="81" spans="1:16" s="21" customFormat="1" ht="13.5" customHeight="1" thickBot="1">
      <c r="A81" s="281"/>
      <c r="B81" s="292" t="s">
        <v>405</v>
      </c>
      <c r="C81" s="282" t="s">
        <v>59</v>
      </c>
      <c r="D81" s="319">
        <f>+D80*1.1</f>
        <v>35.200000000000003</v>
      </c>
      <c r="E81" s="168"/>
      <c r="F81" s="168"/>
      <c r="G81" s="168"/>
      <c r="H81" s="168"/>
      <c r="I81" s="168"/>
      <c r="J81" s="168">
        <f t="shared" si="10"/>
        <v>0</v>
      </c>
      <c r="K81" s="168"/>
      <c r="L81" s="168"/>
      <c r="M81" s="168"/>
      <c r="N81" s="168"/>
      <c r="O81" s="168">
        <f t="shared" si="11"/>
        <v>0</v>
      </c>
    </row>
    <row r="82" spans="1:16" s="51" customFormat="1" ht="13.5" thickBot="1">
      <c r="A82" s="329"/>
      <c r="B82" s="330" t="s">
        <v>23</v>
      </c>
      <c r="C82" s="331"/>
      <c r="D82" s="332"/>
      <c r="E82" s="50"/>
      <c r="F82" s="50"/>
      <c r="G82" s="50"/>
      <c r="H82" s="50"/>
      <c r="I82" s="50"/>
      <c r="J82" s="50"/>
      <c r="K82" s="138">
        <f>SUM(K19:K81)</f>
        <v>0</v>
      </c>
      <c r="L82" s="138">
        <f>SUM(L19:L81)</f>
        <v>0</v>
      </c>
      <c r="M82" s="138">
        <f>SUM(M19:M81)</f>
        <v>0</v>
      </c>
      <c r="N82" s="138">
        <f>SUM(N19:N81)</f>
        <v>0</v>
      </c>
      <c r="O82" s="159">
        <f>SUM(O19:O81)</f>
        <v>0</v>
      </c>
    </row>
    <row r="83" spans="1:16">
      <c r="G83" s="233"/>
      <c r="H83" s="233"/>
      <c r="I83" s="53"/>
      <c r="J83" s="53" t="s">
        <v>291</v>
      </c>
      <c r="K83" s="54"/>
      <c r="L83" s="133"/>
      <c r="M83" s="133">
        <f>ROUND(M82*K83,2)</f>
        <v>0</v>
      </c>
      <c r="N83" s="133"/>
      <c r="O83" s="139">
        <f>M83</f>
        <v>0</v>
      </c>
    </row>
    <row r="84" spans="1:16">
      <c r="A84" s="55"/>
      <c r="B84" s="55"/>
      <c r="I84" s="56"/>
      <c r="J84" s="56"/>
      <c r="K84" s="56" t="s">
        <v>42</v>
      </c>
      <c r="L84" s="140">
        <f>L83+L82</f>
        <v>0</v>
      </c>
      <c r="M84" s="140">
        <f>M83+M82</f>
        <v>0</v>
      </c>
      <c r="N84" s="140">
        <f>N83+N82</f>
        <v>0</v>
      </c>
      <c r="O84" s="141">
        <f>O83+O82</f>
        <v>0</v>
      </c>
    </row>
    <row r="85" spans="1:16">
      <c r="M85" s="42"/>
      <c r="N85" s="42"/>
      <c r="O85" s="67"/>
    </row>
    <row r="86" spans="1:16" s="21" customFormat="1">
      <c r="A86" s="57"/>
      <c r="B86" s="57"/>
      <c r="C86" s="57"/>
      <c r="D86" s="58"/>
      <c r="E86" s="59"/>
      <c r="F86" s="59"/>
      <c r="G86" s="59"/>
      <c r="P86" s="63"/>
    </row>
    <row r="87" spans="1:16" s="21" customFormat="1">
      <c r="A87" s="60"/>
      <c r="B87" s="61"/>
      <c r="O87" s="68"/>
    </row>
    <row r="88" spans="1:16" s="21" customFormat="1">
      <c r="B88" s="62"/>
      <c r="C88" s="47">
        <f>(Kopsavilkums!E38)</f>
        <v>0</v>
      </c>
      <c r="D88" s="63"/>
      <c r="I88" s="21" t="s">
        <v>24</v>
      </c>
      <c r="J88" s="64"/>
      <c r="K88" s="64"/>
      <c r="L88" s="64"/>
      <c r="M88" s="47">
        <f>(Kopsavilkums!E43)</f>
        <v>0</v>
      </c>
    </row>
    <row r="89" spans="1:16" s="21" customFormat="1">
      <c r="B89" s="59" t="s">
        <v>25</v>
      </c>
      <c r="C89" s="65"/>
      <c r="K89" s="61" t="s">
        <v>25</v>
      </c>
      <c r="M89" s="47"/>
    </row>
  </sheetData>
  <mergeCells count="9">
    <mergeCell ref="C11:C13"/>
    <mergeCell ref="D11:D13"/>
    <mergeCell ref="E11:J12"/>
    <mergeCell ref="A1:O1"/>
    <mergeCell ref="A2:O2"/>
    <mergeCell ref="M8:N8"/>
    <mergeCell ref="K11:O12"/>
    <mergeCell ref="A11:A13"/>
    <mergeCell ref="B11:B13"/>
  </mergeCells>
  <phoneticPr fontId="34" type="noConversion"/>
  <printOptions horizontalCentered="1"/>
  <pageMargins left="0.19685039370078741" right="0.23622047244094491" top="0.78740157480314965" bottom="0.23622047244094491" header="0.51181102362204722" footer="0.19685039370078741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"/>
  <sheetViews>
    <sheetView topLeftCell="A10" workbookViewId="0">
      <selection activeCell="M38" sqref="M38"/>
    </sheetView>
  </sheetViews>
  <sheetFormatPr defaultRowHeight="12.75"/>
  <cols>
    <col min="1" max="1" width="3.28515625" style="52" customWidth="1"/>
    <col min="2" max="2" width="53.85546875" style="33" customWidth="1"/>
    <col min="3" max="3" width="5.140625" style="34" customWidth="1"/>
    <col min="4" max="4" width="6.85546875" style="35" customWidth="1"/>
    <col min="5" max="5" width="7.7109375" style="34" customWidth="1"/>
    <col min="6" max="6" width="8.42578125" style="34" customWidth="1"/>
    <col min="7" max="7" width="8.7109375" style="34" customWidth="1"/>
    <col min="8" max="8" width="7.28515625" style="34" customWidth="1"/>
    <col min="9" max="9" width="7.425781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255" width="11.42578125" style="23" customWidth="1"/>
    <col min="256" max="16384" width="9.140625" style="23"/>
  </cols>
  <sheetData>
    <row r="1" spans="1:15">
      <c r="A1" s="460" t="s">
        <v>55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111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5" s="25" customFormat="1">
      <c r="A6" s="25" t="str">
        <f>Kopsavilkums!A8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5" s="31" customFormat="1">
      <c r="A7" s="31" t="e">
        <f>'Fasāde 1-1'!#REF!</f>
        <v>#REF!</v>
      </c>
      <c r="G7" s="129"/>
      <c r="H7" s="22"/>
      <c r="I7" s="22"/>
      <c r="J7" s="22"/>
      <c r="K7" s="22"/>
      <c r="L7" s="22"/>
      <c r="M7" s="22"/>
      <c r="N7" s="22"/>
      <c r="O7" s="22"/>
    </row>
    <row r="8" spans="1:15">
      <c r="A8" s="32"/>
      <c r="E8" s="36"/>
      <c r="J8" s="22"/>
      <c r="K8" s="30" t="s">
        <v>40</v>
      </c>
      <c r="L8" s="22"/>
      <c r="M8" s="462">
        <f>O39</f>
        <v>0</v>
      </c>
      <c r="N8" s="462"/>
      <c r="O8" s="22"/>
    </row>
    <row r="9" spans="1:15">
      <c r="A9" s="32"/>
      <c r="E9" s="36"/>
      <c r="K9" s="38" t="str">
        <f>Kopsavilkums!E12</f>
        <v>Tāme sastādīta: 2017. gada .........</v>
      </c>
      <c r="L9" s="39"/>
      <c r="M9" s="37"/>
      <c r="N9" s="39"/>
      <c r="O9" s="39"/>
    </row>
    <row r="10" spans="1:15">
      <c r="A10" s="40"/>
      <c r="B10" s="41"/>
      <c r="K10" s="22"/>
      <c r="L10" s="22"/>
      <c r="M10" s="22"/>
      <c r="N10" s="22"/>
    </row>
    <row r="11" spans="1:15" s="31" customFormat="1" ht="6" customHeight="1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5" s="31" customFormat="1" ht="6.75" customHeight="1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5" s="31" customFormat="1" ht="44.25" customHeight="1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5" s="31" customFormat="1">
      <c r="A14" s="70" t="s">
        <v>33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5" s="31" customFormat="1" ht="16.5">
      <c r="A15" s="370"/>
      <c r="B15" s="371" t="s">
        <v>118</v>
      </c>
      <c r="C15" s="380"/>
      <c r="D15" s="381"/>
      <c r="E15" s="160"/>
      <c r="F15" s="161"/>
      <c r="G15" s="94"/>
      <c r="H15" s="94"/>
      <c r="I15" s="94"/>
      <c r="J15" s="94"/>
      <c r="K15" s="162"/>
      <c r="L15" s="94"/>
      <c r="M15" s="94"/>
      <c r="N15" s="94"/>
      <c r="O15" s="94"/>
    </row>
    <row r="16" spans="1:15" s="31" customFormat="1">
      <c r="A16" s="293" t="s">
        <v>223</v>
      </c>
      <c r="B16" s="278" t="s">
        <v>407</v>
      </c>
      <c r="C16" s="293" t="s">
        <v>59</v>
      </c>
      <c r="D16" s="317">
        <v>645.20000000000005</v>
      </c>
      <c r="E16" s="95"/>
      <c r="F16" s="151"/>
      <c r="G16" s="95"/>
      <c r="H16" s="95"/>
      <c r="I16" s="95"/>
      <c r="J16" s="95">
        <f>I16+H16+G16</f>
        <v>0</v>
      </c>
      <c r="K16" s="95"/>
      <c r="L16" s="95"/>
      <c r="M16" s="95"/>
      <c r="N16" s="95"/>
      <c r="O16" s="95">
        <f>N16+M16+L16</f>
        <v>0</v>
      </c>
    </row>
    <row r="17" spans="1:15" s="31" customFormat="1" ht="25.5">
      <c r="A17" s="293" t="s">
        <v>224</v>
      </c>
      <c r="B17" s="278" t="s">
        <v>408</v>
      </c>
      <c r="C17" s="293" t="s">
        <v>220</v>
      </c>
      <c r="D17" s="317">
        <v>1</v>
      </c>
      <c r="E17" s="95"/>
      <c r="F17" s="151"/>
      <c r="G17" s="95"/>
      <c r="H17" s="95"/>
      <c r="I17" s="95"/>
      <c r="J17" s="95">
        <f>I17+H17+G17</f>
        <v>0</v>
      </c>
      <c r="K17" s="95"/>
      <c r="L17" s="95"/>
      <c r="M17" s="95"/>
      <c r="N17" s="95"/>
      <c r="O17" s="95">
        <f>N17+M17+L17</f>
        <v>0</v>
      </c>
    </row>
    <row r="18" spans="1:15" s="31" customFormat="1" ht="25.5">
      <c r="A18" s="293" t="s">
        <v>225</v>
      </c>
      <c r="B18" s="278" t="s">
        <v>409</v>
      </c>
      <c r="C18" s="293" t="s">
        <v>220</v>
      </c>
      <c r="D18" s="317">
        <v>1</v>
      </c>
      <c r="E18" s="95"/>
      <c r="F18" s="151"/>
      <c r="G18" s="95"/>
      <c r="H18" s="95"/>
      <c r="I18" s="95"/>
      <c r="J18" s="95">
        <f t="shared" ref="J18:J19" si="1">I18+H18+G18</f>
        <v>0</v>
      </c>
      <c r="K18" s="95"/>
      <c r="L18" s="95"/>
      <c r="M18" s="95"/>
      <c r="N18" s="95"/>
      <c r="O18" s="95">
        <f t="shared" ref="O18:O19" si="2">N18+M18+L18</f>
        <v>0</v>
      </c>
    </row>
    <row r="19" spans="1:15" s="31" customFormat="1" ht="16.5">
      <c r="A19" s="372"/>
      <c r="B19" s="373" t="s">
        <v>419</v>
      </c>
      <c r="C19" s="372"/>
      <c r="D19" s="382"/>
      <c r="E19" s="95"/>
      <c r="F19" s="151"/>
      <c r="G19" s="95"/>
      <c r="H19" s="95"/>
      <c r="I19" s="95"/>
      <c r="J19" s="95">
        <f t="shared" si="1"/>
        <v>0</v>
      </c>
      <c r="K19" s="95"/>
      <c r="L19" s="95"/>
      <c r="M19" s="95"/>
      <c r="N19" s="95"/>
      <c r="O19" s="95">
        <f t="shared" si="2"/>
        <v>0</v>
      </c>
    </row>
    <row r="20" spans="1:15" s="31" customFormat="1">
      <c r="A20" s="293" t="s">
        <v>226</v>
      </c>
      <c r="B20" s="278" t="s">
        <v>410</v>
      </c>
      <c r="C20" s="293" t="s">
        <v>59</v>
      </c>
      <c r="D20" s="317">
        <f>+D16</f>
        <v>645.20000000000005</v>
      </c>
      <c r="E20" s="95"/>
      <c r="F20" s="151"/>
      <c r="G20" s="95"/>
      <c r="H20" s="95"/>
      <c r="I20" s="95"/>
      <c r="J20" s="95">
        <f t="shared" ref="J20:J25" si="3">I20+H20+G20</f>
        <v>0</v>
      </c>
      <c r="K20" s="95"/>
      <c r="L20" s="95"/>
      <c r="M20" s="95"/>
      <c r="N20" s="95"/>
      <c r="O20" s="95">
        <f t="shared" ref="O20:O25" si="4">N20+M20+L20</f>
        <v>0</v>
      </c>
    </row>
    <row r="21" spans="1:15" s="31" customFormat="1">
      <c r="A21" s="293"/>
      <c r="B21" s="292" t="s">
        <v>604</v>
      </c>
      <c r="C21" s="293" t="s">
        <v>59</v>
      </c>
      <c r="D21" s="317">
        <f>+D20*0.15</f>
        <v>96.78</v>
      </c>
      <c r="E21" s="95"/>
      <c r="F21" s="151"/>
      <c r="G21" s="95"/>
      <c r="H21" s="95"/>
      <c r="I21" s="95"/>
      <c r="J21" s="95">
        <f t="shared" si="3"/>
        <v>0</v>
      </c>
      <c r="K21" s="95"/>
      <c r="L21" s="95"/>
      <c r="M21" s="95"/>
      <c r="N21" s="95"/>
      <c r="O21" s="95">
        <f t="shared" si="4"/>
        <v>0</v>
      </c>
    </row>
    <row r="22" spans="1:15" s="31" customFormat="1" ht="25.5">
      <c r="A22" s="293" t="s">
        <v>227</v>
      </c>
      <c r="B22" s="278" t="s">
        <v>411</v>
      </c>
      <c r="C22" s="293" t="s">
        <v>420</v>
      </c>
      <c r="D22" s="317">
        <f>+D20</f>
        <v>645.20000000000005</v>
      </c>
      <c r="E22" s="95"/>
      <c r="F22" s="151"/>
      <c r="G22" s="95"/>
      <c r="H22" s="95"/>
      <c r="I22" s="95"/>
      <c r="J22" s="95">
        <f t="shared" si="3"/>
        <v>0</v>
      </c>
      <c r="K22" s="95"/>
      <c r="L22" s="95"/>
      <c r="M22" s="95"/>
      <c r="N22" s="95"/>
      <c r="O22" s="95">
        <f t="shared" si="4"/>
        <v>0</v>
      </c>
    </row>
    <row r="23" spans="1:15" s="31" customFormat="1">
      <c r="A23" s="293"/>
      <c r="B23" s="292" t="s">
        <v>605</v>
      </c>
      <c r="C23" s="293" t="s">
        <v>420</v>
      </c>
      <c r="D23" s="317">
        <f>+D22*6</f>
        <v>3871.2</v>
      </c>
      <c r="E23" s="95"/>
      <c r="F23" s="151"/>
      <c r="G23" s="95"/>
      <c r="H23" s="95"/>
      <c r="I23" s="95"/>
      <c r="J23" s="95">
        <f t="shared" si="3"/>
        <v>0</v>
      </c>
      <c r="K23" s="95"/>
      <c r="L23" s="95"/>
      <c r="M23" s="95"/>
      <c r="N23" s="95"/>
      <c r="O23" s="95">
        <f t="shared" si="4"/>
        <v>0</v>
      </c>
    </row>
    <row r="24" spans="1:15" s="31" customFormat="1">
      <c r="A24" s="293"/>
      <c r="B24" s="292" t="s">
        <v>412</v>
      </c>
      <c r="C24" s="293" t="s">
        <v>59</v>
      </c>
      <c r="D24" s="317">
        <f>+D22*1.1</f>
        <v>709.72</v>
      </c>
      <c r="E24" s="95"/>
      <c r="F24" s="151"/>
      <c r="G24" s="95"/>
      <c r="H24" s="95"/>
      <c r="I24" s="95"/>
      <c r="J24" s="95">
        <f t="shared" si="3"/>
        <v>0</v>
      </c>
      <c r="K24" s="95"/>
      <c r="L24" s="95"/>
      <c r="M24" s="95"/>
      <c r="N24" s="95"/>
      <c r="O24" s="95">
        <f t="shared" si="4"/>
        <v>0</v>
      </c>
    </row>
    <row r="25" spans="1:15" s="31" customFormat="1">
      <c r="A25" s="293"/>
      <c r="B25" s="374" t="s">
        <v>413</v>
      </c>
      <c r="C25" s="293" t="s">
        <v>67</v>
      </c>
      <c r="D25" s="317">
        <f>+D22*0.1</f>
        <v>64.52</v>
      </c>
      <c r="E25" s="95"/>
      <c r="F25" s="151"/>
      <c r="G25" s="95"/>
      <c r="H25" s="95"/>
      <c r="I25" s="95"/>
      <c r="J25" s="95">
        <f t="shared" si="3"/>
        <v>0</v>
      </c>
      <c r="K25" s="95"/>
      <c r="L25" s="95"/>
      <c r="M25" s="95"/>
      <c r="N25" s="95"/>
      <c r="O25" s="95">
        <f t="shared" si="4"/>
        <v>0</v>
      </c>
    </row>
    <row r="26" spans="1:15" s="31" customFormat="1" ht="33">
      <c r="A26" s="293"/>
      <c r="B26" s="373" t="s">
        <v>418</v>
      </c>
      <c r="C26" s="293"/>
      <c r="D26" s="317"/>
      <c r="E26" s="95"/>
      <c r="F26" s="151"/>
      <c r="G26" s="95"/>
      <c r="H26" s="95"/>
      <c r="I26" s="95"/>
      <c r="J26" s="95">
        <f t="shared" ref="J26:J29" si="5">I26+H26+G26</f>
        <v>0</v>
      </c>
      <c r="K26" s="95"/>
      <c r="L26" s="95"/>
      <c r="M26" s="95"/>
      <c r="N26" s="95"/>
      <c r="O26" s="95">
        <f t="shared" ref="O26:O29" si="6">N26+M26+L26</f>
        <v>0</v>
      </c>
    </row>
    <row r="27" spans="1:15" s="31" customFormat="1" ht="25.5">
      <c r="A27" s="375" t="s">
        <v>228</v>
      </c>
      <c r="B27" s="344" t="s">
        <v>414</v>
      </c>
      <c r="C27" s="375" t="s">
        <v>59</v>
      </c>
      <c r="D27" s="383">
        <v>60</v>
      </c>
      <c r="E27" s="95"/>
      <c r="F27" s="151"/>
      <c r="G27" s="95"/>
      <c r="H27" s="95"/>
      <c r="I27" s="95"/>
      <c r="J27" s="95">
        <f t="shared" si="5"/>
        <v>0</v>
      </c>
      <c r="K27" s="95"/>
      <c r="L27" s="95"/>
      <c r="M27" s="95"/>
      <c r="N27" s="95"/>
      <c r="O27" s="95">
        <f t="shared" si="6"/>
        <v>0</v>
      </c>
    </row>
    <row r="28" spans="1:15" s="31" customFormat="1">
      <c r="A28" s="375"/>
      <c r="B28" s="376" t="s">
        <v>578</v>
      </c>
      <c r="C28" s="375" t="s">
        <v>28</v>
      </c>
      <c r="D28" s="383">
        <f>+D27*0.25</f>
        <v>15</v>
      </c>
      <c r="E28" s="95"/>
      <c r="F28" s="151"/>
      <c r="G28" s="95"/>
      <c r="H28" s="164"/>
      <c r="I28" s="95"/>
      <c r="J28" s="95">
        <f t="shared" si="5"/>
        <v>0</v>
      </c>
      <c r="K28" s="95"/>
      <c r="L28" s="95"/>
      <c r="M28" s="95"/>
      <c r="N28" s="95"/>
      <c r="O28" s="95">
        <f t="shared" si="6"/>
        <v>0</v>
      </c>
    </row>
    <row r="29" spans="1:15" s="31" customFormat="1">
      <c r="A29" s="375"/>
      <c r="B29" s="376" t="s">
        <v>573</v>
      </c>
      <c r="C29" s="375" t="s">
        <v>28</v>
      </c>
      <c r="D29" s="383">
        <f>+D27*8</f>
        <v>480</v>
      </c>
      <c r="E29" s="95"/>
      <c r="F29" s="151"/>
      <c r="G29" s="95"/>
      <c r="H29" s="163"/>
      <c r="I29" s="95"/>
      <c r="J29" s="95">
        <f t="shared" si="5"/>
        <v>0</v>
      </c>
      <c r="K29" s="95"/>
      <c r="L29" s="95"/>
      <c r="M29" s="95"/>
      <c r="N29" s="95"/>
      <c r="O29" s="95">
        <f t="shared" si="6"/>
        <v>0</v>
      </c>
    </row>
    <row r="30" spans="1:15" s="31" customFormat="1" ht="25.5">
      <c r="A30" s="375"/>
      <c r="B30" s="376" t="s">
        <v>606</v>
      </c>
      <c r="C30" s="375" t="s">
        <v>59</v>
      </c>
      <c r="D30" s="383">
        <f>+D27*1.1</f>
        <v>66</v>
      </c>
      <c r="E30" s="95"/>
      <c r="F30" s="151"/>
      <c r="G30" s="95"/>
      <c r="H30" s="95"/>
      <c r="I30" s="95"/>
      <c r="J30" s="95">
        <f t="shared" ref="J30:J36" si="7">I30+H30+G30</f>
        <v>0</v>
      </c>
      <c r="K30" s="95"/>
      <c r="L30" s="95"/>
      <c r="M30" s="95"/>
      <c r="N30" s="95"/>
      <c r="O30" s="95">
        <f t="shared" ref="O30:O36" si="8">N30+M30+L30</f>
        <v>0</v>
      </c>
    </row>
    <row r="31" spans="1:15" s="31" customFormat="1" ht="25.5">
      <c r="A31" s="377"/>
      <c r="B31" s="376" t="s">
        <v>571</v>
      </c>
      <c r="C31" s="377" t="s">
        <v>67</v>
      </c>
      <c r="D31" s="384">
        <f>+D27*7</f>
        <v>420</v>
      </c>
      <c r="E31" s="95"/>
      <c r="F31" s="151"/>
      <c r="G31" s="95"/>
      <c r="H31" s="95"/>
      <c r="I31" s="95"/>
      <c r="J31" s="95">
        <f t="shared" si="7"/>
        <v>0</v>
      </c>
      <c r="K31" s="95"/>
      <c r="L31" s="95"/>
      <c r="M31" s="95"/>
      <c r="N31" s="95"/>
      <c r="O31" s="95">
        <f t="shared" si="8"/>
        <v>0</v>
      </c>
    </row>
    <row r="32" spans="1:15" s="31" customFormat="1">
      <c r="A32" s="377" t="s">
        <v>229</v>
      </c>
      <c r="B32" s="344" t="s">
        <v>415</v>
      </c>
      <c r="C32" s="377" t="s">
        <v>59</v>
      </c>
      <c r="D32" s="384">
        <v>220</v>
      </c>
      <c r="E32" s="95"/>
      <c r="F32" s="151"/>
      <c r="G32" s="95"/>
      <c r="H32" s="95"/>
      <c r="I32" s="95"/>
      <c r="J32" s="95">
        <f t="shared" si="7"/>
        <v>0</v>
      </c>
      <c r="K32" s="95"/>
      <c r="L32" s="95"/>
      <c r="M32" s="95"/>
      <c r="N32" s="95"/>
      <c r="O32" s="95">
        <f t="shared" si="8"/>
        <v>0</v>
      </c>
    </row>
    <row r="33" spans="1:15" s="31" customFormat="1">
      <c r="A33" s="377"/>
      <c r="B33" s="376" t="s">
        <v>574</v>
      </c>
      <c r="C33" s="377" t="s">
        <v>28</v>
      </c>
      <c r="D33" s="384">
        <f>+D32*6</f>
        <v>1320</v>
      </c>
      <c r="E33" s="95"/>
      <c r="F33" s="151"/>
      <c r="G33" s="95"/>
      <c r="H33" s="95"/>
      <c r="I33" s="95"/>
      <c r="J33" s="95">
        <f t="shared" si="7"/>
        <v>0</v>
      </c>
      <c r="K33" s="95"/>
      <c r="L33" s="95"/>
      <c r="M33" s="95"/>
      <c r="N33" s="95"/>
      <c r="O33" s="95">
        <f t="shared" si="8"/>
        <v>0</v>
      </c>
    </row>
    <row r="34" spans="1:15" s="31" customFormat="1" ht="25.5">
      <c r="A34" s="377"/>
      <c r="B34" s="265" t="s">
        <v>607</v>
      </c>
      <c r="C34" s="377" t="s">
        <v>59</v>
      </c>
      <c r="D34" s="384">
        <f>+D32*1.12</f>
        <v>246.4</v>
      </c>
      <c r="E34" s="95"/>
      <c r="F34" s="151"/>
      <c r="G34" s="95"/>
      <c r="H34" s="164"/>
      <c r="I34" s="95"/>
      <c r="J34" s="95">
        <f t="shared" si="7"/>
        <v>0</v>
      </c>
      <c r="K34" s="95"/>
      <c r="L34" s="95"/>
      <c r="M34" s="95"/>
      <c r="N34" s="95"/>
      <c r="O34" s="95">
        <f t="shared" si="8"/>
        <v>0</v>
      </c>
    </row>
    <row r="35" spans="1:15" s="31" customFormat="1" ht="16.5">
      <c r="A35" s="268"/>
      <c r="B35" s="378" t="s">
        <v>416</v>
      </c>
      <c r="C35" s="236"/>
      <c r="D35" s="321"/>
      <c r="E35" s="95"/>
      <c r="F35" s="151"/>
      <c r="G35" s="95"/>
      <c r="H35" s="164"/>
      <c r="I35" s="95"/>
      <c r="J35" s="95">
        <f t="shared" si="7"/>
        <v>0</v>
      </c>
      <c r="K35" s="95"/>
      <c r="L35" s="95"/>
      <c r="M35" s="95"/>
      <c r="N35" s="95"/>
      <c r="O35" s="95">
        <f t="shared" si="8"/>
        <v>0</v>
      </c>
    </row>
    <row r="36" spans="1:15" s="31" customFormat="1" ht="13.5" thickBot="1">
      <c r="A36" s="268" t="s">
        <v>230</v>
      </c>
      <c r="B36" s="379" t="s">
        <v>417</v>
      </c>
      <c r="C36" s="385" t="s">
        <v>421</v>
      </c>
      <c r="D36" s="386">
        <v>170</v>
      </c>
      <c r="E36" s="95"/>
      <c r="F36" s="151"/>
      <c r="G36" s="95"/>
      <c r="H36" s="163"/>
      <c r="I36" s="95"/>
      <c r="J36" s="95">
        <f t="shared" si="7"/>
        <v>0</v>
      </c>
      <c r="K36" s="95"/>
      <c r="L36" s="95"/>
      <c r="M36" s="95"/>
      <c r="N36" s="95"/>
      <c r="O36" s="95">
        <f t="shared" si="8"/>
        <v>0</v>
      </c>
    </row>
    <row r="37" spans="1:15" s="51" customFormat="1" ht="13.5" thickBot="1">
      <c r="A37" s="329"/>
      <c r="B37" s="330" t="s">
        <v>23</v>
      </c>
      <c r="C37" s="331"/>
      <c r="D37" s="332"/>
      <c r="E37" s="50"/>
      <c r="F37" s="50"/>
      <c r="G37" s="50"/>
      <c r="H37" s="50"/>
      <c r="I37" s="50"/>
      <c r="J37" s="50"/>
      <c r="K37" s="138">
        <f>SUM(K16:K36)</f>
        <v>0</v>
      </c>
      <c r="L37" s="138">
        <f>SUM(L16:L36)</f>
        <v>0</v>
      </c>
      <c r="M37" s="138">
        <f>SUM(M16:M36)</f>
        <v>0</v>
      </c>
      <c r="N37" s="138">
        <f>SUM(N16:N36)</f>
        <v>0</v>
      </c>
      <c r="O37" s="138">
        <f>SUM(O16:O36)</f>
        <v>0</v>
      </c>
    </row>
    <row r="38" spans="1:15">
      <c r="G38" s="22"/>
      <c r="H38" s="22"/>
      <c r="I38" s="53"/>
      <c r="J38" s="53" t="s">
        <v>291</v>
      </c>
      <c r="K38" s="54"/>
      <c r="L38" s="133"/>
      <c r="M38" s="133">
        <f>ROUND(M37*K38,2)</f>
        <v>0</v>
      </c>
      <c r="N38" s="133"/>
      <c r="O38" s="139">
        <f>M38</f>
        <v>0</v>
      </c>
    </row>
    <row r="39" spans="1:15">
      <c r="A39" s="55"/>
      <c r="B39" s="55"/>
      <c r="I39" s="56"/>
      <c r="J39" s="56"/>
      <c r="K39" s="56" t="s">
        <v>42</v>
      </c>
      <c r="L39" s="140">
        <f>L38+L37</f>
        <v>0</v>
      </c>
      <c r="M39" s="140">
        <f>M38+M37</f>
        <v>0</v>
      </c>
      <c r="N39" s="140">
        <f>N38+N37</f>
        <v>0</v>
      </c>
      <c r="O39" s="141">
        <f>O38+O37</f>
        <v>0</v>
      </c>
    </row>
    <row r="40" spans="1:15">
      <c r="M40" s="42"/>
      <c r="N40" s="42"/>
      <c r="O40" s="67"/>
    </row>
    <row r="41" spans="1:15" s="21" customFormat="1">
      <c r="A41" s="57"/>
      <c r="B41" s="57"/>
      <c r="C41" s="57"/>
      <c r="D41" s="58"/>
      <c r="E41" s="59"/>
      <c r="F41" s="59"/>
      <c r="G41" s="59"/>
    </row>
    <row r="42" spans="1:15" s="21" customFormat="1">
      <c r="A42" s="60"/>
      <c r="B42" s="61"/>
      <c r="O42" s="68"/>
    </row>
    <row r="43" spans="1:15" s="21" customFormat="1">
      <c r="B43" s="62"/>
      <c r="C43" s="47">
        <f>Kopsavilkums!E35</f>
        <v>0</v>
      </c>
      <c r="D43" s="63"/>
      <c r="I43" s="21" t="s">
        <v>24</v>
      </c>
      <c r="J43" s="64"/>
      <c r="K43" s="64"/>
      <c r="L43" s="64"/>
      <c r="M43" s="47">
        <f>Kopsavilkums!E40</f>
        <v>0</v>
      </c>
    </row>
    <row r="44" spans="1:15" s="21" customFormat="1">
      <c r="B44" s="59" t="s">
        <v>25</v>
      </c>
      <c r="C44" s="65"/>
      <c r="K44" s="61" t="s">
        <v>25</v>
      </c>
      <c r="M44" s="47"/>
    </row>
  </sheetData>
  <mergeCells count="9">
    <mergeCell ref="B11:B13"/>
    <mergeCell ref="C11:C13"/>
    <mergeCell ref="D11:D13"/>
    <mergeCell ref="E11:J12"/>
    <mergeCell ref="A1:O1"/>
    <mergeCell ref="A2:O2"/>
    <mergeCell ref="M8:N8"/>
    <mergeCell ref="K11:O12"/>
    <mergeCell ref="A11:A13"/>
  </mergeCells>
  <phoneticPr fontId="34" type="noConversion"/>
  <printOptions horizontalCentered="1"/>
  <pageMargins left="0.39370078740157483" right="0.23622047244094491" top="0.98425196850393704" bottom="0.19685039370078741" header="0.51181102362204722" footer="0.51181102362204722"/>
  <pageSetup paperSize="9" scale="80" orientation="landscape" r:id="rId1"/>
  <headerFooter alignWithMargins="0"/>
  <ignoredErrors>
    <ignoredError sqref="A1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U78"/>
  <sheetViews>
    <sheetView topLeftCell="A61" workbookViewId="0">
      <selection activeCell="K71" sqref="K71"/>
    </sheetView>
  </sheetViews>
  <sheetFormatPr defaultRowHeight="12.75"/>
  <cols>
    <col min="1" max="1" width="3.28515625" style="52" customWidth="1"/>
    <col min="2" max="2" width="53.85546875" style="33" customWidth="1"/>
    <col min="3" max="3" width="5.140625" style="34" customWidth="1"/>
    <col min="4" max="4" width="6.85546875" style="35" customWidth="1"/>
    <col min="5" max="5" width="7.7109375" style="34" customWidth="1"/>
    <col min="6" max="6" width="8.42578125" style="34" customWidth="1"/>
    <col min="7" max="7" width="8.7109375" style="34" customWidth="1"/>
    <col min="8" max="8" width="7.28515625" style="34" customWidth="1"/>
    <col min="9" max="9" width="7.425781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255" width="11.42578125" style="23" customWidth="1"/>
    <col min="256" max="16384" width="9.140625" style="23"/>
  </cols>
  <sheetData>
    <row r="1" spans="1:19">
      <c r="A1" s="460" t="s">
        <v>62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9" ht="15.75">
      <c r="A2" s="461" t="s">
        <v>112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9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9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9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9" s="25" customFormat="1">
      <c r="A6" s="25" t="str">
        <f>Kopsavilkums!A8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9" s="31" customFormat="1">
      <c r="G7" s="129"/>
      <c r="H7" s="90"/>
      <c r="I7" s="90"/>
      <c r="J7" s="90"/>
      <c r="K7" s="90"/>
      <c r="L7" s="90"/>
      <c r="M7" s="90"/>
      <c r="N7" s="90"/>
      <c r="O7" s="90"/>
    </row>
    <row r="8" spans="1:19">
      <c r="A8" s="32"/>
      <c r="E8" s="36"/>
      <c r="J8" s="90"/>
      <c r="K8" s="91" t="s">
        <v>40</v>
      </c>
      <c r="L8" s="90"/>
      <c r="M8" s="462">
        <f>O73</f>
        <v>0</v>
      </c>
      <c r="N8" s="462"/>
      <c r="O8" s="90"/>
    </row>
    <row r="9" spans="1:19">
      <c r="A9" s="32"/>
      <c r="E9" s="36"/>
      <c r="K9" s="38" t="str">
        <f>Kopsavilkums!E12</f>
        <v>Tāme sastādīta: 2017. gada .........</v>
      </c>
      <c r="L9" s="39"/>
      <c r="M9" s="92"/>
      <c r="N9" s="39"/>
      <c r="O9" s="39"/>
    </row>
    <row r="10" spans="1:19">
      <c r="A10" s="40"/>
      <c r="B10" s="41"/>
      <c r="K10" s="90"/>
      <c r="L10" s="90"/>
      <c r="M10" s="90"/>
      <c r="N10" s="90"/>
    </row>
    <row r="11" spans="1:19" s="31" customFormat="1" ht="6" customHeight="1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9" s="31" customFormat="1" ht="6.75" customHeight="1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9" s="31" customFormat="1" ht="44.25" customHeight="1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9" s="31" customFormat="1">
      <c r="A14" s="70" t="s">
        <v>33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9" s="31" customFormat="1" ht="16.5">
      <c r="A15" s="339" t="s">
        <v>223</v>
      </c>
      <c r="B15" s="357" t="s">
        <v>118</v>
      </c>
      <c r="C15" s="340"/>
      <c r="D15" s="340"/>
      <c r="E15" s="142"/>
      <c r="F15" s="136"/>
      <c r="G15" s="137"/>
      <c r="H15" s="137"/>
      <c r="I15" s="137"/>
      <c r="J15" s="137"/>
      <c r="K15" s="136"/>
      <c r="L15" s="137"/>
      <c r="M15" s="137"/>
      <c r="N15" s="137"/>
      <c r="O15" s="137"/>
    </row>
    <row r="16" spans="1:19" s="31" customFormat="1">
      <c r="A16" s="387" t="s">
        <v>223</v>
      </c>
      <c r="B16" s="388" t="s">
        <v>423</v>
      </c>
      <c r="C16" s="317" t="s">
        <v>67</v>
      </c>
      <c r="D16" s="317">
        <f>+D21+D38+D51</f>
        <v>25</v>
      </c>
      <c r="E16" s="137"/>
      <c r="F16" s="137"/>
      <c r="G16" s="137"/>
      <c r="H16" s="137"/>
      <c r="I16" s="137"/>
      <c r="J16" s="137">
        <f>G16+H16+I16</f>
        <v>0</v>
      </c>
      <c r="K16" s="137"/>
      <c r="L16" s="137"/>
      <c r="M16" s="137"/>
      <c r="N16" s="137"/>
      <c r="O16" s="137">
        <f>N16+M16+L16</f>
        <v>0</v>
      </c>
      <c r="Q16" s="93"/>
      <c r="R16" s="93"/>
      <c r="S16" s="93"/>
    </row>
    <row r="17" spans="1:255" s="31" customFormat="1">
      <c r="A17" s="387" t="s">
        <v>224</v>
      </c>
      <c r="B17" s="388" t="s">
        <v>424</v>
      </c>
      <c r="C17" s="317" t="s">
        <v>67</v>
      </c>
      <c r="D17" s="317">
        <v>17</v>
      </c>
      <c r="E17" s="137"/>
      <c r="F17" s="137"/>
      <c r="G17" s="137"/>
      <c r="H17" s="137"/>
      <c r="I17" s="137"/>
      <c r="J17" s="137">
        <f>G17+H17+I17</f>
        <v>0</v>
      </c>
      <c r="K17" s="137"/>
      <c r="L17" s="137"/>
      <c r="M17" s="137"/>
      <c r="N17" s="137"/>
      <c r="O17" s="137">
        <f>N17+M17+L17</f>
        <v>0</v>
      </c>
      <c r="Q17" s="93"/>
      <c r="R17" s="93"/>
      <c r="S17" s="93"/>
    </row>
    <row r="18" spans="1:255" s="88" customFormat="1">
      <c r="A18" s="387" t="s">
        <v>225</v>
      </c>
      <c r="B18" s="388" t="s">
        <v>425</v>
      </c>
      <c r="C18" s="317" t="s">
        <v>67</v>
      </c>
      <c r="D18" s="317">
        <v>2</v>
      </c>
      <c r="E18" s="137"/>
      <c r="F18" s="137"/>
      <c r="G18" s="94"/>
      <c r="H18" s="137"/>
      <c r="I18" s="137"/>
      <c r="J18" s="137">
        <f>G18+H18+I18</f>
        <v>0</v>
      </c>
      <c r="K18" s="137"/>
      <c r="L18" s="137"/>
      <c r="M18" s="137"/>
      <c r="N18" s="137"/>
      <c r="O18" s="137">
        <f>N18+M18+L18</f>
        <v>0</v>
      </c>
      <c r="Q18" s="89"/>
      <c r="R18" s="89"/>
      <c r="S18" s="89"/>
    </row>
    <row r="19" spans="1:255">
      <c r="A19" s="387" t="s">
        <v>226</v>
      </c>
      <c r="B19" s="251" t="s">
        <v>426</v>
      </c>
      <c r="C19" s="252" t="s">
        <v>29</v>
      </c>
      <c r="D19" s="314">
        <f>+D29</f>
        <v>30</v>
      </c>
      <c r="E19" s="137"/>
      <c r="F19" s="137"/>
      <c r="G19" s="94"/>
      <c r="H19" s="137"/>
      <c r="I19" s="137"/>
      <c r="J19" s="137">
        <f t="shared" ref="J19:J20" si="1">G19+H19+I19</f>
        <v>0</v>
      </c>
      <c r="K19" s="137"/>
      <c r="L19" s="137"/>
      <c r="M19" s="137"/>
      <c r="N19" s="137"/>
      <c r="O19" s="137">
        <f t="shared" ref="O19:O20" si="2">N19+M19+L19</f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5">
      <c r="A20" s="387" t="s">
        <v>227</v>
      </c>
      <c r="B20" s="389" t="s">
        <v>609</v>
      </c>
      <c r="C20" s="317" t="s">
        <v>67</v>
      </c>
      <c r="D20" s="317">
        <v>34</v>
      </c>
      <c r="E20" s="137"/>
      <c r="F20" s="137"/>
      <c r="G20" s="94"/>
      <c r="H20" s="137"/>
      <c r="I20" s="137"/>
      <c r="J20" s="137">
        <f t="shared" si="1"/>
        <v>0</v>
      </c>
      <c r="K20" s="137"/>
      <c r="L20" s="137"/>
      <c r="M20" s="137"/>
      <c r="N20" s="137"/>
      <c r="O20" s="137">
        <f t="shared" si="2"/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5" ht="49.5">
      <c r="A21" s="255"/>
      <c r="B21" s="357" t="s">
        <v>467</v>
      </c>
      <c r="C21" s="353" t="s">
        <v>67</v>
      </c>
      <c r="D21" s="354">
        <f>SUM(D22:D26)</f>
        <v>16</v>
      </c>
      <c r="E21" s="137"/>
      <c r="F21" s="137"/>
      <c r="G21" s="94"/>
      <c r="H21" s="137"/>
      <c r="I21" s="137"/>
      <c r="J21" s="137"/>
      <c r="K21" s="137"/>
      <c r="L21" s="137"/>
      <c r="M21" s="137"/>
      <c r="N21" s="137"/>
      <c r="O21" s="137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5" ht="51">
      <c r="A22" s="390" t="s">
        <v>228</v>
      </c>
      <c r="B22" s="291" t="s">
        <v>427</v>
      </c>
      <c r="C22" s="317" t="s">
        <v>67</v>
      </c>
      <c r="D22" s="312">
        <v>2</v>
      </c>
      <c r="E22" s="137"/>
      <c r="F22" s="137"/>
      <c r="G22" s="94"/>
      <c r="H22" s="99"/>
      <c r="I22" s="137"/>
      <c r="J22" s="137">
        <f t="shared" ref="J22:J70" si="3">G22+H22+I22</f>
        <v>0</v>
      </c>
      <c r="K22" s="137"/>
      <c r="L22" s="137"/>
      <c r="M22" s="137"/>
      <c r="N22" s="137"/>
      <c r="O22" s="137">
        <f t="shared" ref="O22:O70" si="4">N22+M22+L22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5" ht="51">
      <c r="A23" s="390" t="s">
        <v>229</v>
      </c>
      <c r="B23" s="388" t="s">
        <v>428</v>
      </c>
      <c r="C23" s="317" t="s">
        <v>67</v>
      </c>
      <c r="D23" s="317">
        <v>3</v>
      </c>
      <c r="E23" s="137"/>
      <c r="F23" s="137"/>
      <c r="G23" s="94"/>
      <c r="H23" s="99"/>
      <c r="I23" s="137"/>
      <c r="J23" s="137">
        <f t="shared" si="3"/>
        <v>0</v>
      </c>
      <c r="K23" s="137"/>
      <c r="L23" s="137"/>
      <c r="M23" s="137"/>
      <c r="N23" s="137"/>
      <c r="O23" s="137">
        <f t="shared" si="4"/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5" ht="51">
      <c r="A24" s="390" t="s">
        <v>230</v>
      </c>
      <c r="B24" s="388" t="s">
        <v>429</v>
      </c>
      <c r="C24" s="317" t="s">
        <v>67</v>
      </c>
      <c r="D24" s="317">
        <v>6</v>
      </c>
      <c r="E24" s="137"/>
      <c r="F24" s="137"/>
      <c r="G24" s="94"/>
      <c r="H24" s="99"/>
      <c r="I24" s="137"/>
      <c r="J24" s="137">
        <f t="shared" si="3"/>
        <v>0</v>
      </c>
      <c r="K24" s="137"/>
      <c r="L24" s="137"/>
      <c r="M24" s="137"/>
      <c r="N24" s="137"/>
      <c r="O24" s="137">
        <f t="shared" si="4"/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5" ht="51">
      <c r="A25" s="390" t="s">
        <v>231</v>
      </c>
      <c r="B25" s="388" t="s">
        <v>430</v>
      </c>
      <c r="C25" s="317" t="s">
        <v>67</v>
      </c>
      <c r="D25" s="317">
        <v>4</v>
      </c>
      <c r="E25" s="137"/>
      <c r="F25" s="137"/>
      <c r="G25" s="94"/>
      <c r="H25" s="99"/>
      <c r="I25" s="137"/>
      <c r="J25" s="137">
        <f t="shared" si="3"/>
        <v>0</v>
      </c>
      <c r="K25" s="137"/>
      <c r="L25" s="137"/>
      <c r="M25" s="137"/>
      <c r="N25" s="137"/>
      <c r="O25" s="137">
        <f t="shared" si="4"/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5" ht="51">
      <c r="A26" s="390" t="s">
        <v>232</v>
      </c>
      <c r="B26" s="388" t="s">
        <v>431</v>
      </c>
      <c r="C26" s="317" t="s">
        <v>67</v>
      </c>
      <c r="D26" s="317">
        <v>1</v>
      </c>
      <c r="E26" s="137"/>
      <c r="F26" s="137"/>
      <c r="G26" s="94"/>
      <c r="H26" s="99"/>
      <c r="I26" s="137"/>
      <c r="J26" s="137">
        <f t="shared" si="3"/>
        <v>0</v>
      </c>
      <c r="K26" s="137"/>
      <c r="L26" s="137"/>
      <c r="M26" s="137"/>
      <c r="N26" s="137"/>
      <c r="O26" s="137">
        <f t="shared" si="4"/>
        <v>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5" ht="38.25">
      <c r="A27" s="387" t="s">
        <v>233</v>
      </c>
      <c r="B27" s="388" t="s">
        <v>432</v>
      </c>
      <c r="C27" s="317" t="s">
        <v>29</v>
      </c>
      <c r="D27" s="317">
        <v>100</v>
      </c>
      <c r="E27" s="137"/>
      <c r="F27" s="137"/>
      <c r="G27" s="94"/>
      <c r="H27" s="99"/>
      <c r="I27" s="137"/>
      <c r="J27" s="137">
        <f t="shared" ref="J27" si="5">G27+H27+I27</f>
        <v>0</v>
      </c>
      <c r="K27" s="137"/>
      <c r="L27" s="137"/>
      <c r="M27" s="137"/>
      <c r="N27" s="137"/>
      <c r="O27" s="137">
        <f t="shared" ref="O27" si="6">N27+M27+L27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5">
      <c r="A28" s="387" t="s">
        <v>234</v>
      </c>
      <c r="B28" s="388" t="s">
        <v>433</v>
      </c>
      <c r="C28" s="317" t="s">
        <v>59</v>
      </c>
      <c r="D28" s="317">
        <f>+D29*0.3</f>
        <v>9</v>
      </c>
      <c r="E28" s="137"/>
      <c r="F28" s="137"/>
      <c r="G28" s="94"/>
      <c r="H28" s="99"/>
      <c r="I28" s="137"/>
      <c r="J28" s="137">
        <f t="shared" si="3"/>
        <v>0</v>
      </c>
      <c r="K28" s="137"/>
      <c r="L28" s="137"/>
      <c r="M28" s="137"/>
      <c r="N28" s="137"/>
      <c r="O28" s="137">
        <f t="shared" si="4"/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5" s="31" customFormat="1">
      <c r="A29" s="387" t="s">
        <v>235</v>
      </c>
      <c r="B29" s="388" t="s">
        <v>434</v>
      </c>
      <c r="C29" s="317" t="s">
        <v>29</v>
      </c>
      <c r="D29" s="312">
        <v>30</v>
      </c>
      <c r="E29" s="137"/>
      <c r="F29" s="137"/>
      <c r="G29" s="137"/>
      <c r="H29" s="137"/>
      <c r="I29" s="137"/>
      <c r="J29" s="137">
        <f>G29+H29+I29</f>
        <v>0</v>
      </c>
      <c r="K29" s="137"/>
      <c r="L29" s="137"/>
      <c r="M29" s="137"/>
      <c r="N29" s="137"/>
      <c r="O29" s="137">
        <f>N29+M29+L29</f>
        <v>0</v>
      </c>
      <c r="Q29" s="93"/>
      <c r="R29" s="93"/>
      <c r="S29" s="93"/>
    </row>
    <row r="30" spans="1:255" s="31" customFormat="1">
      <c r="A30" s="387"/>
      <c r="B30" s="374" t="s">
        <v>435</v>
      </c>
      <c r="C30" s="317" t="s">
        <v>29</v>
      </c>
      <c r="D30" s="317">
        <f>+D29*1.05</f>
        <v>31.5</v>
      </c>
      <c r="E30" s="137"/>
      <c r="F30" s="137"/>
      <c r="G30" s="137"/>
      <c r="H30" s="137"/>
      <c r="I30" s="137"/>
      <c r="J30" s="137">
        <f>G30+H30+I30</f>
        <v>0</v>
      </c>
      <c r="K30" s="137"/>
      <c r="L30" s="137"/>
      <c r="M30" s="137"/>
      <c r="N30" s="137"/>
      <c r="O30" s="137">
        <f>N30+M30+L30</f>
        <v>0</v>
      </c>
      <c r="Q30" s="93"/>
      <c r="R30" s="93"/>
      <c r="S30" s="93"/>
    </row>
    <row r="31" spans="1:255" s="88" customFormat="1">
      <c r="A31" s="387"/>
      <c r="B31" s="374" t="s">
        <v>436</v>
      </c>
      <c r="C31" s="317" t="s">
        <v>29</v>
      </c>
      <c r="D31" s="317">
        <f>D29</f>
        <v>30</v>
      </c>
      <c r="E31" s="137"/>
      <c r="F31" s="137"/>
      <c r="G31" s="94"/>
      <c r="H31" s="137"/>
      <c r="I31" s="137"/>
      <c r="J31" s="137">
        <f>G31+H31+I31</f>
        <v>0</v>
      </c>
      <c r="K31" s="137"/>
      <c r="L31" s="137"/>
      <c r="M31" s="137"/>
      <c r="N31" s="137"/>
      <c r="O31" s="137">
        <f>N31+M31+L31</f>
        <v>0</v>
      </c>
      <c r="Q31" s="89"/>
      <c r="R31" s="89"/>
      <c r="S31" s="89"/>
    </row>
    <row r="32" spans="1:255">
      <c r="A32" s="391"/>
      <c r="B32" s="392" t="s">
        <v>172</v>
      </c>
      <c r="C32" s="391" t="s">
        <v>59</v>
      </c>
      <c r="D32" s="316">
        <f>+D29*0.2*6</f>
        <v>36</v>
      </c>
      <c r="E32" s="137"/>
      <c r="F32" s="137"/>
      <c r="G32" s="94"/>
      <c r="H32" s="137"/>
      <c r="I32" s="137"/>
      <c r="J32" s="137">
        <f t="shared" ref="J32" si="7">G32+H32+I32</f>
        <v>0</v>
      </c>
      <c r="K32" s="137"/>
      <c r="L32" s="137"/>
      <c r="M32" s="137"/>
      <c r="N32" s="137"/>
      <c r="O32" s="137">
        <f t="shared" ref="O32" si="8">N32+M32+L32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</row>
    <row r="33" spans="1:255">
      <c r="A33" s="391"/>
      <c r="B33" s="392" t="s">
        <v>437</v>
      </c>
      <c r="C33" s="391" t="s">
        <v>59</v>
      </c>
      <c r="D33" s="316">
        <f>+D29*0.3*1.1</f>
        <v>9.9</v>
      </c>
      <c r="E33" s="137"/>
      <c r="F33" s="137"/>
      <c r="G33" s="94"/>
      <c r="H33" s="137"/>
      <c r="I33" s="137"/>
      <c r="J33" s="137"/>
      <c r="K33" s="137"/>
      <c r="L33" s="137"/>
      <c r="M33" s="137"/>
      <c r="N33" s="137"/>
      <c r="O33" s="137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</row>
    <row r="34" spans="1:255">
      <c r="A34" s="387"/>
      <c r="B34" s="374" t="s">
        <v>438</v>
      </c>
      <c r="C34" s="317" t="s">
        <v>468</v>
      </c>
      <c r="D34" s="317">
        <f>+D29*0.2</f>
        <v>6</v>
      </c>
      <c r="E34" s="137"/>
      <c r="F34" s="137"/>
      <c r="G34" s="94"/>
      <c r="H34" s="137"/>
      <c r="I34" s="137"/>
      <c r="J34" s="137">
        <f t="shared" ref="J34:J41" si="9">G34+H34+I34</f>
        <v>0</v>
      </c>
      <c r="K34" s="137"/>
      <c r="L34" s="137"/>
      <c r="M34" s="137"/>
      <c r="N34" s="137"/>
      <c r="O34" s="137">
        <f t="shared" ref="O34:O41" si="10">N34+M34+L34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</row>
    <row r="35" spans="1:255">
      <c r="A35" s="387"/>
      <c r="B35" s="267" t="s">
        <v>439</v>
      </c>
      <c r="C35" s="317" t="s">
        <v>59</v>
      </c>
      <c r="D35" s="317">
        <f>+D28</f>
        <v>9</v>
      </c>
      <c r="E35" s="137"/>
      <c r="F35" s="137"/>
      <c r="G35" s="94"/>
      <c r="H35" s="99"/>
      <c r="I35" s="137"/>
      <c r="J35" s="137">
        <f t="shared" si="9"/>
        <v>0</v>
      </c>
      <c r="K35" s="137"/>
      <c r="L35" s="137"/>
      <c r="M35" s="137"/>
      <c r="N35" s="137"/>
      <c r="O35" s="137">
        <f t="shared" si="10"/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</row>
    <row r="36" spans="1:255">
      <c r="A36" s="387"/>
      <c r="B36" s="374" t="s">
        <v>69</v>
      </c>
      <c r="C36" s="317" t="s">
        <v>29</v>
      </c>
      <c r="D36" s="317">
        <f>+D29</f>
        <v>30</v>
      </c>
      <c r="E36" s="137"/>
      <c r="F36" s="137"/>
      <c r="G36" s="94"/>
      <c r="H36" s="99"/>
      <c r="I36" s="137"/>
      <c r="J36" s="137">
        <f t="shared" si="9"/>
        <v>0</v>
      </c>
      <c r="K36" s="137"/>
      <c r="L36" s="137"/>
      <c r="M36" s="137"/>
      <c r="N36" s="137"/>
      <c r="O36" s="137">
        <f t="shared" si="10"/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</row>
    <row r="37" spans="1:255">
      <c r="A37" s="387" t="s">
        <v>236</v>
      </c>
      <c r="B37" s="388" t="s">
        <v>440</v>
      </c>
      <c r="C37" s="317" t="s">
        <v>29</v>
      </c>
      <c r="D37" s="317">
        <f>130*1.1</f>
        <v>143</v>
      </c>
      <c r="E37" s="137"/>
      <c r="F37" s="137"/>
      <c r="G37" s="94"/>
      <c r="H37" s="99"/>
      <c r="I37" s="137"/>
      <c r="J37" s="137">
        <f t="shared" si="9"/>
        <v>0</v>
      </c>
      <c r="K37" s="137"/>
      <c r="L37" s="137"/>
      <c r="M37" s="137"/>
      <c r="N37" s="137"/>
      <c r="O37" s="137">
        <f t="shared" si="10"/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</row>
    <row r="38" spans="1:255" ht="49.5">
      <c r="A38" s="387"/>
      <c r="B38" s="393" t="s">
        <v>441</v>
      </c>
      <c r="C38" s="394" t="s">
        <v>67</v>
      </c>
      <c r="D38" s="394">
        <v>1</v>
      </c>
      <c r="E38" s="137"/>
      <c r="F38" s="137"/>
      <c r="G38" s="94"/>
      <c r="H38" s="99"/>
      <c r="I38" s="137"/>
      <c r="J38" s="137"/>
      <c r="K38" s="137"/>
      <c r="L38" s="137"/>
      <c r="M38" s="137"/>
      <c r="N38" s="137"/>
      <c r="O38" s="137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</row>
    <row r="39" spans="1:255" ht="51">
      <c r="A39" s="390" t="s">
        <v>237</v>
      </c>
      <c r="B39" s="388" t="s">
        <v>442</v>
      </c>
      <c r="C39" s="312" t="s">
        <v>67</v>
      </c>
      <c r="D39" s="312">
        <v>1</v>
      </c>
      <c r="E39" s="137"/>
      <c r="F39" s="137"/>
      <c r="G39" s="94"/>
      <c r="H39" s="99"/>
      <c r="I39" s="137"/>
      <c r="J39" s="137">
        <f t="shared" si="9"/>
        <v>0</v>
      </c>
      <c r="K39" s="137"/>
      <c r="L39" s="137"/>
      <c r="M39" s="137"/>
      <c r="N39" s="137"/>
      <c r="O39" s="137">
        <f t="shared" si="10"/>
        <v>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</row>
    <row r="40" spans="1:255" ht="38.25">
      <c r="A40" s="387" t="s">
        <v>238</v>
      </c>
      <c r="B40" s="388" t="s">
        <v>443</v>
      </c>
      <c r="C40" s="317" t="s">
        <v>29</v>
      </c>
      <c r="D40" s="317">
        <v>4</v>
      </c>
      <c r="E40" s="137"/>
      <c r="F40" s="137"/>
      <c r="G40" s="94"/>
      <c r="H40" s="99"/>
      <c r="I40" s="137"/>
      <c r="J40" s="137">
        <f t="shared" si="9"/>
        <v>0</v>
      </c>
      <c r="K40" s="137"/>
      <c r="L40" s="137"/>
      <c r="M40" s="137"/>
      <c r="N40" s="137"/>
      <c r="O40" s="137">
        <f t="shared" si="10"/>
        <v>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</row>
    <row r="41" spans="1:255">
      <c r="A41" s="387" t="s">
        <v>239</v>
      </c>
      <c r="B41" s="388" t="s">
        <v>444</v>
      </c>
      <c r="C41" s="317" t="s">
        <v>59</v>
      </c>
      <c r="D41" s="317">
        <f>+D42*0.3</f>
        <v>0.6</v>
      </c>
      <c r="E41" s="137"/>
      <c r="F41" s="137"/>
      <c r="G41" s="94"/>
      <c r="H41" s="99"/>
      <c r="I41" s="137"/>
      <c r="J41" s="137">
        <f t="shared" si="9"/>
        <v>0</v>
      </c>
      <c r="K41" s="137"/>
      <c r="L41" s="137"/>
      <c r="M41" s="137"/>
      <c r="N41" s="137"/>
      <c r="O41" s="137">
        <f t="shared" si="10"/>
        <v>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</row>
    <row r="42" spans="1:255" s="31" customFormat="1">
      <c r="A42" s="387" t="s">
        <v>240</v>
      </c>
      <c r="B42" s="388" t="s">
        <v>445</v>
      </c>
      <c r="C42" s="317" t="s">
        <v>29</v>
      </c>
      <c r="D42" s="312">
        <v>2</v>
      </c>
      <c r="E42" s="137"/>
      <c r="F42" s="137"/>
      <c r="G42" s="137"/>
      <c r="H42" s="137"/>
      <c r="I42" s="137"/>
      <c r="J42" s="137">
        <f>G42+H42+I42</f>
        <v>0</v>
      </c>
      <c r="K42" s="137"/>
      <c r="L42" s="137"/>
      <c r="M42" s="137"/>
      <c r="N42" s="137"/>
      <c r="O42" s="137">
        <f>N42+M42+L42</f>
        <v>0</v>
      </c>
      <c r="Q42" s="93"/>
      <c r="R42" s="93"/>
      <c r="S42" s="93"/>
    </row>
    <row r="43" spans="1:255" s="31" customFormat="1">
      <c r="A43" s="387"/>
      <c r="B43" s="374" t="s">
        <v>435</v>
      </c>
      <c r="C43" s="317" t="s">
        <v>29</v>
      </c>
      <c r="D43" s="317">
        <f>+D42*1.05</f>
        <v>2.1</v>
      </c>
      <c r="E43" s="137"/>
      <c r="F43" s="137"/>
      <c r="G43" s="137"/>
      <c r="H43" s="137"/>
      <c r="I43" s="137"/>
      <c r="J43" s="137">
        <f>G43+H43+I43</f>
        <v>0</v>
      </c>
      <c r="K43" s="137"/>
      <c r="L43" s="137"/>
      <c r="M43" s="137"/>
      <c r="N43" s="137"/>
      <c r="O43" s="137">
        <f>N43+M43+L43</f>
        <v>0</v>
      </c>
      <c r="Q43" s="93"/>
      <c r="R43" s="93"/>
      <c r="S43" s="93"/>
    </row>
    <row r="44" spans="1:255" s="88" customFormat="1">
      <c r="A44" s="387"/>
      <c r="B44" s="374" t="s">
        <v>436</v>
      </c>
      <c r="C44" s="317" t="s">
        <v>29</v>
      </c>
      <c r="D44" s="317">
        <f>D42</f>
        <v>2</v>
      </c>
      <c r="E44" s="137"/>
      <c r="F44" s="137"/>
      <c r="G44" s="94"/>
      <c r="H44" s="137"/>
      <c r="I44" s="137"/>
      <c r="J44" s="137">
        <f>G44+H44+I44</f>
        <v>0</v>
      </c>
      <c r="K44" s="137"/>
      <c r="L44" s="137"/>
      <c r="M44" s="137"/>
      <c r="N44" s="137"/>
      <c r="O44" s="137">
        <f>N44+M44+L44</f>
        <v>0</v>
      </c>
      <c r="Q44" s="89"/>
      <c r="R44" s="89"/>
      <c r="S44" s="89"/>
    </row>
    <row r="45" spans="1:255">
      <c r="A45" s="391"/>
      <c r="B45" s="392" t="s">
        <v>172</v>
      </c>
      <c r="C45" s="391" t="s">
        <v>59</v>
      </c>
      <c r="D45" s="316">
        <f>+D42*0.2*6</f>
        <v>2.4</v>
      </c>
      <c r="E45" s="137"/>
      <c r="F45" s="137"/>
      <c r="G45" s="94"/>
      <c r="H45" s="137"/>
      <c r="I45" s="137"/>
      <c r="J45" s="137">
        <f t="shared" ref="J45" si="11">G45+H45+I45</f>
        <v>0</v>
      </c>
      <c r="K45" s="137"/>
      <c r="L45" s="137"/>
      <c r="M45" s="137"/>
      <c r="N45" s="137"/>
      <c r="O45" s="137">
        <f t="shared" ref="O45" si="12">N45+M45+L45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</row>
    <row r="46" spans="1:255">
      <c r="A46" s="391"/>
      <c r="B46" s="392" t="s">
        <v>437</v>
      </c>
      <c r="C46" s="391" t="s">
        <v>59</v>
      </c>
      <c r="D46" s="316">
        <f>+D42*0.3*1.1</f>
        <v>0.66</v>
      </c>
      <c r="E46" s="137"/>
      <c r="F46" s="137"/>
      <c r="G46" s="94"/>
      <c r="H46" s="137"/>
      <c r="I46" s="137"/>
      <c r="J46" s="137"/>
      <c r="K46" s="137"/>
      <c r="L46" s="137"/>
      <c r="M46" s="137"/>
      <c r="N46" s="137"/>
      <c r="O46" s="137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</row>
    <row r="47" spans="1:255">
      <c r="A47" s="387"/>
      <c r="B47" s="374" t="s">
        <v>438</v>
      </c>
      <c r="C47" s="317" t="s">
        <v>468</v>
      </c>
      <c r="D47" s="317">
        <f>+D42*0.2</f>
        <v>0.4</v>
      </c>
      <c r="E47" s="137"/>
      <c r="F47" s="137"/>
      <c r="G47" s="94"/>
      <c r="H47" s="137"/>
      <c r="I47" s="137"/>
      <c r="J47" s="137">
        <f t="shared" ref="J47:J54" si="13">G47+H47+I47</f>
        <v>0</v>
      </c>
      <c r="K47" s="137"/>
      <c r="L47" s="137"/>
      <c r="M47" s="137"/>
      <c r="N47" s="137"/>
      <c r="O47" s="137">
        <f t="shared" ref="O47:O54" si="14">N47+M47+L47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</row>
    <row r="48" spans="1:255">
      <c r="A48" s="387"/>
      <c r="B48" s="267" t="s">
        <v>439</v>
      </c>
      <c r="C48" s="317" t="s">
        <v>59</v>
      </c>
      <c r="D48" s="317">
        <f>+D41</f>
        <v>0.6</v>
      </c>
      <c r="E48" s="137"/>
      <c r="F48" s="137"/>
      <c r="G48" s="94"/>
      <c r="H48" s="99"/>
      <c r="I48" s="137"/>
      <c r="J48" s="137">
        <f t="shared" si="13"/>
        <v>0</v>
      </c>
      <c r="K48" s="137"/>
      <c r="L48" s="137"/>
      <c r="M48" s="137"/>
      <c r="N48" s="137"/>
      <c r="O48" s="137">
        <f t="shared" si="14"/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</row>
    <row r="49" spans="1:255">
      <c r="A49" s="387"/>
      <c r="B49" s="374" t="s">
        <v>69</v>
      </c>
      <c r="C49" s="317" t="s">
        <v>29</v>
      </c>
      <c r="D49" s="317">
        <f>+D42</f>
        <v>2</v>
      </c>
      <c r="E49" s="137"/>
      <c r="F49" s="137"/>
      <c r="G49" s="94"/>
      <c r="H49" s="99"/>
      <c r="I49" s="137"/>
      <c r="J49" s="137">
        <f t="shared" si="13"/>
        <v>0</v>
      </c>
      <c r="K49" s="137"/>
      <c r="L49" s="137"/>
      <c r="M49" s="137"/>
      <c r="N49" s="137"/>
      <c r="O49" s="137">
        <f t="shared" si="14"/>
        <v>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</row>
    <row r="50" spans="1:255">
      <c r="A50" s="387" t="s">
        <v>241</v>
      </c>
      <c r="B50" s="388" t="s">
        <v>446</v>
      </c>
      <c r="C50" s="317" t="s">
        <v>29</v>
      </c>
      <c r="D50" s="317">
        <f>5.45*1.1</f>
        <v>6</v>
      </c>
      <c r="E50" s="137"/>
      <c r="F50" s="137"/>
      <c r="G50" s="94"/>
      <c r="H50" s="99"/>
      <c r="I50" s="137"/>
      <c r="J50" s="137">
        <f t="shared" si="13"/>
        <v>0</v>
      </c>
      <c r="K50" s="137"/>
      <c r="L50" s="137"/>
      <c r="M50" s="137"/>
      <c r="N50" s="137"/>
      <c r="O50" s="137">
        <f t="shared" si="14"/>
        <v>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</row>
    <row r="51" spans="1:255" ht="33">
      <c r="A51" s="387"/>
      <c r="B51" s="393" t="s">
        <v>447</v>
      </c>
      <c r="C51" s="394" t="s">
        <v>67</v>
      </c>
      <c r="D51" s="394">
        <v>8</v>
      </c>
      <c r="E51" s="137"/>
      <c r="F51" s="137"/>
      <c r="G51" s="94"/>
      <c r="H51" s="99"/>
      <c r="I51" s="137"/>
      <c r="J51" s="137"/>
      <c r="K51" s="137"/>
      <c r="L51" s="137"/>
      <c r="M51" s="137"/>
      <c r="N51" s="137"/>
      <c r="O51" s="137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</row>
    <row r="52" spans="1:255" ht="63.75">
      <c r="A52" s="387" t="s">
        <v>242</v>
      </c>
      <c r="B52" s="291" t="s">
        <v>448</v>
      </c>
      <c r="C52" s="317" t="s">
        <v>67</v>
      </c>
      <c r="D52" s="317">
        <v>8</v>
      </c>
      <c r="E52" s="137"/>
      <c r="F52" s="137"/>
      <c r="G52" s="94"/>
      <c r="H52" s="99"/>
      <c r="I52" s="137"/>
      <c r="J52" s="137">
        <f t="shared" si="13"/>
        <v>0</v>
      </c>
      <c r="K52" s="137"/>
      <c r="L52" s="137"/>
      <c r="M52" s="137"/>
      <c r="N52" s="137"/>
      <c r="O52" s="137">
        <f t="shared" si="14"/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</row>
    <row r="53" spans="1:255" ht="25.5">
      <c r="A53" s="387" t="s">
        <v>243</v>
      </c>
      <c r="B53" s="388" t="s">
        <v>449</v>
      </c>
      <c r="C53" s="317" t="s">
        <v>59</v>
      </c>
      <c r="D53" s="317">
        <f>36*0.3</f>
        <v>10.8</v>
      </c>
      <c r="E53" s="137"/>
      <c r="F53" s="137"/>
      <c r="G53" s="94"/>
      <c r="H53" s="99"/>
      <c r="I53" s="137"/>
      <c r="J53" s="137">
        <f t="shared" si="13"/>
        <v>0</v>
      </c>
      <c r="K53" s="137"/>
      <c r="L53" s="137"/>
      <c r="M53" s="137"/>
      <c r="N53" s="137"/>
      <c r="O53" s="137">
        <f t="shared" si="14"/>
        <v>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</row>
    <row r="54" spans="1:255">
      <c r="A54" s="387" t="s">
        <v>244</v>
      </c>
      <c r="B54" s="388" t="s">
        <v>450</v>
      </c>
      <c r="C54" s="317" t="s">
        <v>29</v>
      </c>
      <c r="D54" s="317">
        <f>35*1.1</f>
        <v>38.5</v>
      </c>
      <c r="E54" s="137"/>
      <c r="F54" s="137"/>
      <c r="G54" s="94"/>
      <c r="H54" s="99"/>
      <c r="I54" s="137"/>
      <c r="J54" s="137">
        <f t="shared" si="13"/>
        <v>0</v>
      </c>
      <c r="K54" s="137"/>
      <c r="L54" s="137"/>
      <c r="M54" s="137"/>
      <c r="N54" s="137"/>
      <c r="O54" s="137">
        <f t="shared" si="14"/>
        <v>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</row>
    <row r="55" spans="1:255" s="31" customFormat="1" ht="16.5">
      <c r="A55" s="390"/>
      <c r="B55" s="395" t="s">
        <v>451</v>
      </c>
      <c r="C55" s="353"/>
      <c r="D55" s="354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Q55" s="93"/>
      <c r="R55" s="93"/>
      <c r="S55" s="93"/>
    </row>
    <row r="56" spans="1:255" s="31" customFormat="1" ht="25.5">
      <c r="A56" s="390" t="s">
        <v>245</v>
      </c>
      <c r="B56" s="388" t="s">
        <v>452</v>
      </c>
      <c r="C56" s="317" t="s">
        <v>67</v>
      </c>
      <c r="D56" s="317">
        <v>4</v>
      </c>
      <c r="E56" s="137"/>
      <c r="F56" s="137"/>
      <c r="G56" s="137"/>
      <c r="H56" s="137"/>
      <c r="I56" s="137"/>
      <c r="J56" s="137">
        <f>G56+H56+I56</f>
        <v>0</v>
      </c>
      <c r="K56" s="137"/>
      <c r="L56" s="137"/>
      <c r="M56" s="137"/>
      <c r="N56" s="137"/>
      <c r="O56" s="137">
        <f>N56+M56+L56</f>
        <v>0</v>
      </c>
      <c r="Q56" s="93"/>
      <c r="R56" s="93"/>
      <c r="S56" s="93"/>
    </row>
    <row r="57" spans="1:255" s="88" customFormat="1" ht="25.5">
      <c r="A57" s="390" t="s">
        <v>246</v>
      </c>
      <c r="B57" s="388" t="s">
        <v>453</v>
      </c>
      <c r="C57" s="252" t="s">
        <v>67</v>
      </c>
      <c r="D57" s="314">
        <v>4</v>
      </c>
      <c r="E57" s="137"/>
      <c r="F57" s="137"/>
      <c r="G57" s="94"/>
      <c r="H57" s="137"/>
      <c r="I57" s="137"/>
      <c r="J57" s="137">
        <f>G57+H57+I57</f>
        <v>0</v>
      </c>
      <c r="K57" s="137"/>
      <c r="L57" s="137"/>
      <c r="M57" s="137"/>
      <c r="N57" s="137"/>
      <c r="O57" s="137">
        <f>N57+M57+L57</f>
        <v>0</v>
      </c>
      <c r="Q57" s="89"/>
      <c r="R57" s="89"/>
      <c r="S57" s="89"/>
    </row>
    <row r="58" spans="1:255" ht="25.5">
      <c r="A58" s="390" t="s">
        <v>247</v>
      </c>
      <c r="B58" s="388" t="s">
        <v>454</v>
      </c>
      <c r="C58" s="252" t="s">
        <v>67</v>
      </c>
      <c r="D58" s="314">
        <v>1</v>
      </c>
      <c r="E58" s="137"/>
      <c r="F58" s="137"/>
      <c r="G58" s="94"/>
      <c r="H58" s="137"/>
      <c r="I58" s="137"/>
      <c r="J58" s="137">
        <f t="shared" ref="J58" si="15">G58+H58+I58</f>
        <v>0</v>
      </c>
      <c r="K58" s="137"/>
      <c r="L58" s="137"/>
      <c r="M58" s="137"/>
      <c r="N58" s="137"/>
      <c r="O58" s="137">
        <f t="shared" ref="O58" si="16">N58+M58+L58</f>
        <v>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</row>
    <row r="59" spans="1:255" ht="25.5">
      <c r="A59" s="390" t="s">
        <v>248</v>
      </c>
      <c r="B59" s="388" t="s">
        <v>455</v>
      </c>
      <c r="C59" s="252" t="s">
        <v>67</v>
      </c>
      <c r="D59" s="314">
        <v>3</v>
      </c>
      <c r="E59" s="137"/>
      <c r="F59" s="137"/>
      <c r="G59" s="94"/>
      <c r="H59" s="137"/>
      <c r="I59" s="137"/>
      <c r="J59" s="137"/>
      <c r="K59" s="137"/>
      <c r="L59" s="137"/>
      <c r="M59" s="137"/>
      <c r="N59" s="137"/>
      <c r="O59" s="137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</row>
    <row r="60" spans="1:255" ht="25.5">
      <c r="A60" s="390" t="s">
        <v>249</v>
      </c>
      <c r="B60" s="388" t="s">
        <v>456</v>
      </c>
      <c r="C60" s="252" t="s">
        <v>67</v>
      </c>
      <c r="D60" s="314">
        <v>4</v>
      </c>
      <c r="E60" s="137"/>
      <c r="F60" s="137"/>
      <c r="G60" s="94"/>
      <c r="H60" s="137"/>
      <c r="I60" s="137"/>
      <c r="J60" s="137">
        <f t="shared" ref="J60:J65" si="17">G60+H60+I60</f>
        <v>0</v>
      </c>
      <c r="K60" s="137"/>
      <c r="L60" s="137"/>
      <c r="M60" s="137"/>
      <c r="N60" s="137"/>
      <c r="O60" s="137">
        <f t="shared" ref="O60:O65" si="18">N60+M60+L60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</row>
    <row r="61" spans="1:255" ht="25.5">
      <c r="A61" s="390" t="s">
        <v>250</v>
      </c>
      <c r="B61" s="388" t="s">
        <v>457</v>
      </c>
      <c r="C61" s="252" t="s">
        <v>67</v>
      </c>
      <c r="D61" s="314">
        <v>1</v>
      </c>
      <c r="E61" s="137"/>
      <c r="F61" s="137"/>
      <c r="G61" s="94"/>
      <c r="H61" s="99"/>
      <c r="I61" s="137"/>
      <c r="J61" s="137">
        <f t="shared" si="17"/>
        <v>0</v>
      </c>
      <c r="K61" s="137"/>
      <c r="L61" s="137"/>
      <c r="M61" s="137"/>
      <c r="N61" s="137"/>
      <c r="O61" s="137">
        <f t="shared" si="18"/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</row>
    <row r="62" spans="1:255">
      <c r="A62" s="390" t="s">
        <v>251</v>
      </c>
      <c r="B62" s="388" t="s">
        <v>458</v>
      </c>
      <c r="C62" s="317" t="s">
        <v>29</v>
      </c>
      <c r="D62" s="317">
        <f>77.4*1.1</f>
        <v>85.14</v>
      </c>
      <c r="E62" s="137"/>
      <c r="F62" s="137"/>
      <c r="G62" s="94"/>
      <c r="H62" s="99"/>
      <c r="I62" s="137"/>
      <c r="J62" s="137">
        <f t="shared" si="17"/>
        <v>0</v>
      </c>
      <c r="K62" s="137"/>
      <c r="L62" s="137"/>
      <c r="M62" s="137"/>
      <c r="N62" s="137"/>
      <c r="O62" s="137">
        <f t="shared" si="18"/>
        <v>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</row>
    <row r="63" spans="1:255" ht="51">
      <c r="A63" s="387" t="s">
        <v>252</v>
      </c>
      <c r="B63" s="388" t="s">
        <v>459</v>
      </c>
      <c r="C63" s="317" t="s">
        <v>29</v>
      </c>
      <c r="D63" s="317">
        <v>110.05</v>
      </c>
      <c r="E63" s="137"/>
      <c r="F63" s="137"/>
      <c r="G63" s="94"/>
      <c r="H63" s="99"/>
      <c r="I63" s="137"/>
      <c r="J63" s="137">
        <f t="shared" si="17"/>
        <v>0</v>
      </c>
      <c r="K63" s="137"/>
      <c r="L63" s="137"/>
      <c r="M63" s="137"/>
      <c r="N63" s="137"/>
      <c r="O63" s="137">
        <f t="shared" si="18"/>
        <v>0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</row>
    <row r="64" spans="1:255">
      <c r="A64" s="387" t="s">
        <v>253</v>
      </c>
      <c r="B64" s="388" t="s">
        <v>460</v>
      </c>
      <c r="C64" s="317" t="s">
        <v>67</v>
      </c>
      <c r="D64" s="317">
        <v>4</v>
      </c>
      <c r="E64" s="137"/>
      <c r="F64" s="137"/>
      <c r="G64" s="94"/>
      <c r="H64" s="99"/>
      <c r="I64" s="137"/>
      <c r="J64" s="137">
        <f t="shared" si="17"/>
        <v>0</v>
      </c>
      <c r="K64" s="137"/>
      <c r="L64" s="137"/>
      <c r="M64" s="137"/>
      <c r="N64" s="137"/>
      <c r="O64" s="137">
        <f t="shared" si="18"/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</row>
    <row r="65" spans="1:255">
      <c r="A65" s="387" t="s">
        <v>254</v>
      </c>
      <c r="B65" s="388" t="s">
        <v>461</v>
      </c>
      <c r="C65" s="317" t="s">
        <v>67</v>
      </c>
      <c r="D65" s="317">
        <v>4</v>
      </c>
      <c r="E65" s="137"/>
      <c r="F65" s="137"/>
      <c r="G65" s="94"/>
      <c r="H65" s="99"/>
      <c r="I65" s="137"/>
      <c r="J65" s="137">
        <f t="shared" si="17"/>
        <v>0</v>
      </c>
      <c r="K65" s="137"/>
      <c r="L65" s="137"/>
      <c r="M65" s="137"/>
      <c r="N65" s="137"/>
      <c r="O65" s="137">
        <f t="shared" si="18"/>
        <v>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</row>
    <row r="66" spans="1:255" ht="16.5">
      <c r="A66" s="387"/>
      <c r="B66" s="393" t="s">
        <v>462</v>
      </c>
      <c r="C66" s="394"/>
      <c r="D66" s="394"/>
      <c r="E66" s="137"/>
      <c r="F66" s="137"/>
      <c r="G66" s="94"/>
      <c r="H66" s="99"/>
      <c r="I66" s="137"/>
      <c r="J66" s="137"/>
      <c r="K66" s="137"/>
      <c r="L66" s="137"/>
      <c r="M66" s="137"/>
      <c r="N66" s="137"/>
      <c r="O66" s="137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</row>
    <row r="67" spans="1:255" ht="25.5">
      <c r="A67" s="387" t="s">
        <v>255</v>
      </c>
      <c r="B67" s="388" t="s">
        <v>463</v>
      </c>
      <c r="C67" s="317" t="s">
        <v>67</v>
      </c>
      <c r="D67" s="317">
        <v>8</v>
      </c>
      <c r="E67" s="137"/>
      <c r="F67" s="137"/>
      <c r="G67" s="94"/>
      <c r="H67" s="99"/>
      <c r="I67" s="137"/>
      <c r="J67" s="137">
        <f t="shared" ref="J67" si="19">G67+H67+I67</f>
        <v>0</v>
      </c>
      <c r="K67" s="137"/>
      <c r="L67" s="137"/>
      <c r="M67" s="137"/>
      <c r="N67" s="137"/>
      <c r="O67" s="137">
        <f t="shared" ref="O67" si="20">N67+M67+L67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</row>
    <row r="68" spans="1:255" ht="16.5">
      <c r="A68" s="387"/>
      <c r="B68" s="393" t="s">
        <v>464</v>
      </c>
      <c r="C68" s="394"/>
      <c r="D68" s="394"/>
      <c r="E68" s="137"/>
      <c r="F68" s="137"/>
      <c r="G68" s="94"/>
      <c r="H68" s="99"/>
      <c r="I68" s="137"/>
      <c r="J68" s="137"/>
      <c r="K68" s="137"/>
      <c r="L68" s="137"/>
      <c r="M68" s="137"/>
      <c r="N68" s="137"/>
      <c r="O68" s="137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</row>
    <row r="69" spans="1:255">
      <c r="A69" s="387" t="s">
        <v>256</v>
      </c>
      <c r="B69" s="388" t="s">
        <v>465</v>
      </c>
      <c r="C69" s="317" t="s">
        <v>67</v>
      </c>
      <c r="D69" s="312">
        <v>2</v>
      </c>
      <c r="E69" s="137"/>
      <c r="F69" s="137"/>
      <c r="G69" s="94"/>
      <c r="H69" s="99"/>
      <c r="I69" s="137"/>
      <c r="J69" s="137">
        <f t="shared" si="3"/>
        <v>0</v>
      </c>
      <c r="K69" s="137"/>
      <c r="L69" s="137"/>
      <c r="M69" s="137"/>
      <c r="N69" s="137"/>
      <c r="O69" s="137">
        <f t="shared" si="4"/>
        <v>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</row>
    <row r="70" spans="1:255" ht="13.5" thickBot="1">
      <c r="A70" s="387" t="s">
        <v>257</v>
      </c>
      <c r="B70" s="388" t="s">
        <v>466</v>
      </c>
      <c r="C70" s="317" t="s">
        <v>67</v>
      </c>
      <c r="D70" s="317">
        <f>+D69</f>
        <v>2</v>
      </c>
      <c r="E70" s="137"/>
      <c r="F70" s="137"/>
      <c r="G70" s="94"/>
      <c r="H70" s="99"/>
      <c r="I70" s="137"/>
      <c r="J70" s="137">
        <f t="shared" si="3"/>
        <v>0</v>
      </c>
      <c r="K70" s="137"/>
      <c r="L70" s="137"/>
      <c r="M70" s="137"/>
      <c r="N70" s="137"/>
      <c r="O70" s="137">
        <f t="shared" si="4"/>
        <v>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</row>
    <row r="71" spans="1:255" s="21" customFormat="1" ht="13.5" thickBot="1">
      <c r="A71" s="329"/>
      <c r="B71" s="330" t="s">
        <v>23</v>
      </c>
      <c r="C71" s="331"/>
      <c r="D71" s="332"/>
      <c r="E71" s="50"/>
      <c r="F71" s="50"/>
      <c r="G71" s="50"/>
      <c r="H71" s="50"/>
      <c r="I71" s="50"/>
      <c r="J71" s="50"/>
      <c r="K71" s="138">
        <f>SUM(K16:K70)</f>
        <v>0</v>
      </c>
      <c r="L71" s="138">
        <f>SUM(L16:L70)</f>
        <v>0</v>
      </c>
      <c r="M71" s="138">
        <f>SUM(M16:M70)</f>
        <v>0</v>
      </c>
      <c r="N71" s="138">
        <f>SUM(N16:N70)</f>
        <v>0</v>
      </c>
      <c r="O71" s="138">
        <f>SUM(O16:O70)</f>
        <v>0</v>
      </c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</row>
    <row r="72" spans="1:255" s="21" customFormat="1">
      <c r="A72" s="52"/>
      <c r="B72" s="33"/>
      <c r="C72" s="34"/>
      <c r="D72" s="35"/>
      <c r="E72" s="34"/>
      <c r="F72" s="34"/>
      <c r="G72" s="90"/>
      <c r="H72" s="90"/>
      <c r="I72" s="53"/>
      <c r="J72" s="53" t="s">
        <v>291</v>
      </c>
      <c r="K72" s="54"/>
      <c r="L72" s="133"/>
      <c r="M72" s="133">
        <f>ROUND(M71*K72,2)</f>
        <v>0</v>
      </c>
      <c r="N72" s="133"/>
      <c r="O72" s="139">
        <f>M72</f>
        <v>0</v>
      </c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</row>
    <row r="73" spans="1:255" s="21" customFormat="1">
      <c r="A73" s="55"/>
      <c r="B73" s="55"/>
      <c r="C73" s="34"/>
      <c r="D73" s="35"/>
      <c r="E73" s="34"/>
      <c r="F73" s="34"/>
      <c r="G73" s="34"/>
      <c r="H73" s="34"/>
      <c r="I73" s="56"/>
      <c r="J73" s="56"/>
      <c r="K73" s="56" t="s">
        <v>42</v>
      </c>
      <c r="L73" s="140">
        <f>L72+L71</f>
        <v>0</v>
      </c>
      <c r="M73" s="140">
        <f>M72+M71</f>
        <v>0</v>
      </c>
      <c r="N73" s="140">
        <f>N72+N71</f>
        <v>0</v>
      </c>
      <c r="O73" s="141">
        <f>O72+O71</f>
        <v>0</v>
      </c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</row>
    <row r="74" spans="1:255" s="21" customFormat="1">
      <c r="A74" s="52"/>
      <c r="B74" s="33"/>
      <c r="C74" s="34"/>
      <c r="D74" s="35"/>
      <c r="E74" s="34"/>
      <c r="F74" s="34"/>
      <c r="G74" s="34"/>
      <c r="H74" s="34"/>
      <c r="I74" s="34"/>
      <c r="J74" s="34"/>
      <c r="K74" s="34"/>
      <c r="L74" s="34"/>
      <c r="M74" s="42"/>
      <c r="N74" s="42"/>
      <c r="O74" s="67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</row>
    <row r="75" spans="1:255">
      <c r="A75" s="57"/>
      <c r="B75" s="57"/>
      <c r="C75" s="57"/>
      <c r="D75" s="58"/>
      <c r="E75" s="59"/>
      <c r="F75" s="59"/>
      <c r="G75" s="59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>
      <c r="A76" s="60"/>
      <c r="B76" s="6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68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>
      <c r="A77" s="21"/>
      <c r="B77" s="62"/>
      <c r="C77" s="47">
        <f>Kopsavilkums!E35</f>
        <v>0</v>
      </c>
      <c r="D77" s="63"/>
      <c r="E77" s="21"/>
      <c r="F77" s="21"/>
      <c r="G77" s="21"/>
      <c r="H77" s="21"/>
      <c r="I77" s="21" t="s">
        <v>24</v>
      </c>
      <c r="J77" s="64"/>
      <c r="K77" s="64"/>
      <c r="L77" s="64"/>
      <c r="M77" s="47">
        <f>Kopsavilkums!E40</f>
        <v>0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>
      <c r="A78" s="21"/>
      <c r="B78" s="59" t="s">
        <v>25</v>
      </c>
      <c r="C78" s="65"/>
      <c r="D78" s="21"/>
      <c r="E78" s="21"/>
      <c r="F78" s="21"/>
      <c r="G78" s="21"/>
      <c r="H78" s="21"/>
      <c r="I78" s="21"/>
      <c r="J78" s="21"/>
      <c r="K78" s="61" t="s">
        <v>25</v>
      </c>
      <c r="L78" s="21"/>
      <c r="M78" s="47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</sheetData>
  <mergeCells count="9">
    <mergeCell ref="K11:O12"/>
    <mergeCell ref="A1:O1"/>
    <mergeCell ref="A2:O2"/>
    <mergeCell ref="M8:N8"/>
    <mergeCell ref="A11:A13"/>
    <mergeCell ref="B11:B13"/>
    <mergeCell ref="C11:C13"/>
    <mergeCell ref="D11:D13"/>
    <mergeCell ref="E11:J12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U65"/>
  <sheetViews>
    <sheetView topLeftCell="A34" workbookViewId="0">
      <selection activeCell="M59" sqref="M59"/>
    </sheetView>
  </sheetViews>
  <sheetFormatPr defaultRowHeight="12.75"/>
  <cols>
    <col min="1" max="1" width="3.28515625" style="52" customWidth="1"/>
    <col min="2" max="2" width="53.85546875" style="33" customWidth="1"/>
    <col min="3" max="3" width="5.140625" style="34" customWidth="1"/>
    <col min="4" max="4" width="6.85546875" style="35" customWidth="1"/>
    <col min="5" max="5" width="5.42578125" style="34" customWidth="1"/>
    <col min="6" max="6" width="8" style="34" customWidth="1"/>
    <col min="7" max="7" width="7.85546875" style="34" customWidth="1"/>
    <col min="8" max="8" width="7.28515625" style="34" customWidth="1"/>
    <col min="9" max="9" width="7.42578125" style="34" customWidth="1"/>
    <col min="10" max="10" width="7.28515625" style="34" customWidth="1"/>
    <col min="11" max="11" width="8.85546875" style="34" customWidth="1"/>
    <col min="12" max="12" width="8.42578125" style="34" customWidth="1"/>
    <col min="13" max="13" width="10" style="34" customWidth="1"/>
    <col min="14" max="14" width="8.28515625" style="34" customWidth="1"/>
    <col min="15" max="15" width="9.42578125" style="34" customWidth="1"/>
    <col min="16" max="16" width="8.85546875" style="23" customWidth="1"/>
    <col min="17" max="18" width="10.85546875" style="23" customWidth="1"/>
    <col min="19" max="255" width="11.42578125" style="23" customWidth="1"/>
    <col min="256" max="16384" width="9.140625" style="23"/>
  </cols>
  <sheetData>
    <row r="1" spans="1:15">
      <c r="A1" s="460" t="s">
        <v>68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 ht="15.75">
      <c r="A2" s="461" t="s">
        <v>113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</row>
    <row r="3" spans="1: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25" customFormat="1">
      <c r="A4" s="25" t="str">
        <f>Kopsavilkums!A6</f>
        <v>Būves nosaukums:  Daudzdzīvokļu ēka</v>
      </c>
      <c r="B4" s="26"/>
      <c r="C4" s="26"/>
      <c r="D4" s="27"/>
      <c r="E4" s="27"/>
      <c r="F4" s="27"/>
      <c r="G4" s="27"/>
      <c r="H4" s="27"/>
      <c r="I4" s="27"/>
      <c r="J4" s="28"/>
      <c r="K4" s="28"/>
      <c r="L4" s="42" t="s">
        <v>612</v>
      </c>
      <c r="M4" s="28"/>
      <c r="N4" s="28"/>
      <c r="O4" s="28"/>
    </row>
    <row r="5" spans="1:15" s="25" customFormat="1">
      <c r="A5" s="25" t="str">
        <f>Kopsavilkums!A7</f>
        <v xml:space="preserve">Objekta nosaukums: Energoefektivitātes paaugstināšanas projekts dzīvojamai mājai </v>
      </c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</row>
    <row r="6" spans="1:15" s="25" customFormat="1">
      <c r="A6" s="25" t="str">
        <f>Kopsavilkums!A8</f>
        <v>Objekta adrese:  Rīgas iela 36, k-4, Ķekava, Ķekavas pag., Ķekavas nov., LV-2123, KAD.NR.80700081283</v>
      </c>
      <c r="D6" s="29"/>
      <c r="E6" s="29"/>
      <c r="F6" s="29"/>
      <c r="G6" s="29"/>
      <c r="H6" s="29"/>
      <c r="I6" s="29"/>
      <c r="J6" s="28"/>
      <c r="K6" s="28"/>
      <c r="L6" s="28"/>
      <c r="M6" s="28"/>
      <c r="N6" s="28"/>
      <c r="O6" s="28"/>
    </row>
    <row r="7" spans="1:15" s="31" customFormat="1">
      <c r="G7" s="129"/>
      <c r="H7" s="129"/>
      <c r="I7" s="129"/>
      <c r="J7" s="129"/>
      <c r="K7" s="129"/>
      <c r="L7" s="129"/>
      <c r="M7" s="129"/>
      <c r="N7" s="129"/>
      <c r="O7" s="129"/>
    </row>
    <row r="8" spans="1:15">
      <c r="A8" s="32"/>
      <c r="E8" s="36"/>
      <c r="J8" s="129"/>
      <c r="K8" s="130" t="s">
        <v>40</v>
      </c>
      <c r="L8" s="129"/>
      <c r="M8" s="462" t="e">
        <f>#REF!</f>
        <v>#REF!</v>
      </c>
      <c r="N8" s="462"/>
      <c r="O8" s="129"/>
    </row>
    <row r="9" spans="1:15">
      <c r="A9" s="32"/>
      <c r="E9" s="36"/>
      <c r="K9" s="38" t="str">
        <f>Kopsavilkums!E12</f>
        <v>Tāme sastādīta: 2017. gada .........</v>
      </c>
      <c r="L9" s="39"/>
      <c r="M9" s="131"/>
      <c r="N9" s="39"/>
      <c r="O9" s="39"/>
    </row>
    <row r="10" spans="1:15">
      <c r="A10" s="40"/>
      <c r="B10" s="41"/>
      <c r="K10" s="129"/>
      <c r="L10" s="129"/>
      <c r="M10" s="129"/>
      <c r="N10" s="129"/>
    </row>
    <row r="11" spans="1:15" s="31" customFormat="1" ht="13.5" thickBot="1">
      <c r="A11" s="467" t="s">
        <v>15</v>
      </c>
      <c r="B11" s="449" t="s">
        <v>10</v>
      </c>
      <c r="C11" s="452" t="s">
        <v>16</v>
      </c>
      <c r="D11" s="455" t="s">
        <v>17</v>
      </c>
      <c r="E11" s="458" t="s">
        <v>11</v>
      </c>
      <c r="F11" s="458"/>
      <c r="G11" s="458"/>
      <c r="H11" s="458"/>
      <c r="I11" s="458"/>
      <c r="J11" s="458"/>
      <c r="K11" s="463" t="s">
        <v>12</v>
      </c>
      <c r="L11" s="463"/>
      <c r="M11" s="463"/>
      <c r="N11" s="463"/>
      <c r="O11" s="464"/>
    </row>
    <row r="12" spans="1:15" s="31" customFormat="1" ht="13.5" thickBot="1">
      <c r="A12" s="468"/>
      <c r="B12" s="450"/>
      <c r="C12" s="453"/>
      <c r="D12" s="456"/>
      <c r="E12" s="459"/>
      <c r="F12" s="459"/>
      <c r="G12" s="459"/>
      <c r="H12" s="459"/>
      <c r="I12" s="459"/>
      <c r="J12" s="459"/>
      <c r="K12" s="465" t="s">
        <v>18</v>
      </c>
      <c r="L12" s="465"/>
      <c r="M12" s="465" t="s">
        <v>19</v>
      </c>
      <c r="N12" s="465"/>
      <c r="O12" s="466" t="s">
        <v>20</v>
      </c>
    </row>
    <row r="13" spans="1:15" s="31" customFormat="1" ht="45">
      <c r="A13" s="469"/>
      <c r="B13" s="451"/>
      <c r="C13" s="454"/>
      <c r="D13" s="457"/>
      <c r="E13" s="71" t="s">
        <v>21</v>
      </c>
      <c r="F13" s="71" t="s">
        <v>34</v>
      </c>
      <c r="G13" s="71" t="s">
        <v>35</v>
      </c>
      <c r="H13" s="71" t="s">
        <v>36</v>
      </c>
      <c r="I13" s="72" t="s">
        <v>37</v>
      </c>
      <c r="J13" s="72" t="s">
        <v>38</v>
      </c>
      <c r="K13" s="73" t="s">
        <v>22</v>
      </c>
      <c r="L13" s="71" t="s">
        <v>35</v>
      </c>
      <c r="M13" s="71" t="s">
        <v>36</v>
      </c>
      <c r="N13" s="72" t="s">
        <v>37</v>
      </c>
      <c r="O13" s="74" t="s">
        <v>39</v>
      </c>
    </row>
    <row r="14" spans="1:15" s="31" customFormat="1">
      <c r="A14" s="43">
        <v>1</v>
      </c>
      <c r="B14" s="43">
        <f>A14+1</f>
        <v>2</v>
      </c>
      <c r="C14" s="43">
        <f t="shared" ref="C14:O14" si="0">B14+1</f>
        <v>3</v>
      </c>
      <c r="D14" s="43">
        <f t="shared" si="0"/>
        <v>4</v>
      </c>
      <c r="E14" s="43">
        <f t="shared" si="0"/>
        <v>5</v>
      </c>
      <c r="F14" s="43">
        <f t="shared" si="0"/>
        <v>6</v>
      </c>
      <c r="G14" s="43">
        <f t="shared" si="0"/>
        <v>7</v>
      </c>
      <c r="H14" s="43">
        <f t="shared" si="0"/>
        <v>8</v>
      </c>
      <c r="I14" s="43">
        <f t="shared" si="0"/>
        <v>9</v>
      </c>
      <c r="J14" s="43">
        <f t="shared" si="0"/>
        <v>10</v>
      </c>
      <c r="K14" s="43">
        <f t="shared" si="0"/>
        <v>11</v>
      </c>
      <c r="L14" s="43">
        <f t="shared" si="0"/>
        <v>12</v>
      </c>
      <c r="M14" s="43">
        <f t="shared" si="0"/>
        <v>13</v>
      </c>
      <c r="N14" s="43">
        <f t="shared" si="0"/>
        <v>14</v>
      </c>
      <c r="O14" s="43">
        <f t="shared" si="0"/>
        <v>15</v>
      </c>
    </row>
    <row r="15" spans="1:15" s="31" customFormat="1" ht="13.5" customHeight="1">
      <c r="A15" s="396"/>
      <c r="B15" s="235" t="s">
        <v>469</v>
      </c>
      <c r="C15" s="255" t="s">
        <v>59</v>
      </c>
      <c r="D15" s="397">
        <v>47</v>
      </c>
      <c r="E15" s="169"/>
      <c r="F15" s="167"/>
      <c r="G15" s="168"/>
      <c r="H15" s="167"/>
      <c r="I15" s="167"/>
      <c r="J15" s="167">
        <f t="shared" ref="J15:J18" si="1">I15+H15+G15</f>
        <v>0</v>
      </c>
      <c r="K15" s="167"/>
      <c r="L15" s="167"/>
      <c r="M15" s="167"/>
      <c r="N15" s="167"/>
      <c r="O15" s="167">
        <f t="shared" ref="O15:O18" si="2">N15+M15+L15</f>
        <v>0</v>
      </c>
    </row>
    <row r="16" spans="1:15" s="31" customFormat="1" ht="13.5" customHeight="1">
      <c r="A16" s="236" t="s">
        <v>223</v>
      </c>
      <c r="B16" s="398" t="s">
        <v>470</v>
      </c>
      <c r="C16" s="286" t="s">
        <v>509</v>
      </c>
      <c r="D16" s="321">
        <f>+D15</f>
        <v>47</v>
      </c>
      <c r="E16" s="169"/>
      <c r="F16" s="167"/>
      <c r="G16" s="167"/>
      <c r="H16" s="167"/>
      <c r="I16" s="167"/>
      <c r="J16" s="167">
        <f t="shared" si="1"/>
        <v>0</v>
      </c>
      <c r="K16" s="167"/>
      <c r="L16" s="167"/>
      <c r="M16" s="167"/>
      <c r="N16" s="167"/>
      <c r="O16" s="167">
        <f t="shared" si="2"/>
        <v>0</v>
      </c>
    </row>
    <row r="17" spans="1:15" s="31" customFormat="1" ht="13.5" customHeight="1">
      <c r="A17" s="286"/>
      <c r="B17" s="267" t="s">
        <v>471</v>
      </c>
      <c r="C17" s="286" t="s">
        <v>28</v>
      </c>
      <c r="D17" s="321">
        <f>+D16*0.2</f>
        <v>9.4</v>
      </c>
      <c r="E17" s="169"/>
      <c r="F17" s="167"/>
      <c r="G17" s="167"/>
      <c r="H17" s="167"/>
      <c r="I17" s="167"/>
      <c r="J17" s="167">
        <f t="shared" si="1"/>
        <v>0</v>
      </c>
      <c r="K17" s="167"/>
      <c r="L17" s="167"/>
      <c r="M17" s="167"/>
      <c r="N17" s="167"/>
      <c r="O17" s="167">
        <f t="shared" si="2"/>
        <v>0</v>
      </c>
    </row>
    <row r="18" spans="1:15" s="31" customFormat="1" ht="13.5" customHeight="1">
      <c r="A18" s="236" t="s">
        <v>224</v>
      </c>
      <c r="B18" s="257" t="s">
        <v>472</v>
      </c>
      <c r="C18" s="338" t="s">
        <v>59</v>
      </c>
      <c r="D18" s="258">
        <f>+D15</f>
        <v>47</v>
      </c>
      <c r="E18" s="169"/>
      <c r="F18" s="167"/>
      <c r="G18" s="167"/>
      <c r="H18" s="167"/>
      <c r="I18" s="167"/>
      <c r="J18" s="167">
        <f t="shared" si="1"/>
        <v>0</v>
      </c>
      <c r="K18" s="167"/>
      <c r="L18" s="167"/>
      <c r="M18" s="167"/>
      <c r="N18" s="167"/>
      <c r="O18" s="167">
        <f t="shared" si="2"/>
        <v>0</v>
      </c>
    </row>
    <row r="19" spans="1:15" s="88" customFormat="1" ht="13.5" customHeight="1">
      <c r="A19" s="236"/>
      <c r="B19" s="399" t="s">
        <v>473</v>
      </c>
      <c r="C19" s="400" t="s">
        <v>28</v>
      </c>
      <c r="D19" s="316">
        <f>+D18*5</f>
        <v>235</v>
      </c>
      <c r="E19" s="169"/>
      <c r="F19" s="167"/>
      <c r="G19" s="168"/>
      <c r="H19" s="167"/>
      <c r="I19" s="167"/>
      <c r="J19" s="167">
        <f t="shared" ref="J19:J28" si="3">I19+H19+G19</f>
        <v>0</v>
      </c>
      <c r="K19" s="167"/>
      <c r="L19" s="167"/>
      <c r="M19" s="167"/>
      <c r="N19" s="167"/>
      <c r="O19" s="167">
        <f t="shared" ref="O19:O28" si="4">N19+M19+L19</f>
        <v>0</v>
      </c>
    </row>
    <row r="20" spans="1:15" s="88" customFormat="1" ht="13.5" customHeight="1">
      <c r="A20" s="236"/>
      <c r="B20" s="399" t="s">
        <v>474</v>
      </c>
      <c r="C20" s="400" t="s">
        <v>59</v>
      </c>
      <c r="D20" s="316">
        <f>+D18*1.05</f>
        <v>49.35</v>
      </c>
      <c r="E20" s="169"/>
      <c r="F20" s="167"/>
      <c r="G20" s="168"/>
      <c r="H20" s="167"/>
      <c r="I20" s="167"/>
      <c r="J20" s="167">
        <f t="shared" si="3"/>
        <v>0</v>
      </c>
      <c r="K20" s="167"/>
      <c r="L20" s="167"/>
      <c r="M20" s="167"/>
      <c r="N20" s="167"/>
      <c r="O20" s="167">
        <f t="shared" si="4"/>
        <v>0</v>
      </c>
    </row>
    <row r="21" spans="1:15" s="88" customFormat="1" ht="13.5" customHeight="1">
      <c r="A21" s="236"/>
      <c r="B21" s="392" t="s">
        <v>475</v>
      </c>
      <c r="C21" s="400" t="s">
        <v>67</v>
      </c>
      <c r="D21" s="316">
        <f>+D18*6</f>
        <v>282</v>
      </c>
      <c r="E21" s="169"/>
      <c r="F21" s="167"/>
      <c r="G21" s="168"/>
      <c r="H21" s="167"/>
      <c r="I21" s="167"/>
      <c r="J21" s="167">
        <f t="shared" si="3"/>
        <v>0</v>
      </c>
      <c r="K21" s="167"/>
      <c r="L21" s="167"/>
      <c r="M21" s="167"/>
      <c r="N21" s="167"/>
      <c r="O21" s="167">
        <f t="shared" si="4"/>
        <v>0</v>
      </c>
    </row>
    <row r="22" spans="1:15" s="88" customFormat="1" ht="13.5" customHeight="1">
      <c r="A22" s="236" t="s">
        <v>225</v>
      </c>
      <c r="B22" s="401" t="s">
        <v>476</v>
      </c>
      <c r="C22" s="402" t="s">
        <v>59</v>
      </c>
      <c r="D22" s="316">
        <f>+D18</f>
        <v>47</v>
      </c>
      <c r="E22" s="169"/>
      <c r="F22" s="167"/>
      <c r="G22" s="167"/>
      <c r="H22" s="167"/>
      <c r="I22" s="167"/>
      <c r="J22" s="167">
        <f t="shared" si="3"/>
        <v>0</v>
      </c>
      <c r="K22" s="167"/>
      <c r="L22" s="167"/>
      <c r="M22" s="167"/>
      <c r="N22" s="167"/>
      <c r="O22" s="167">
        <f t="shared" si="4"/>
        <v>0</v>
      </c>
    </row>
    <row r="23" spans="1:15" s="88" customFormat="1" ht="13.5" customHeight="1">
      <c r="A23" s="236"/>
      <c r="B23" s="265" t="s">
        <v>150</v>
      </c>
      <c r="C23" s="402" t="s">
        <v>59</v>
      </c>
      <c r="D23" s="316">
        <f>+D22*1.12</f>
        <v>52.64</v>
      </c>
      <c r="E23" s="169"/>
      <c r="F23" s="167"/>
      <c r="G23" s="167"/>
      <c r="H23" s="167"/>
      <c r="I23" s="167"/>
      <c r="J23" s="167">
        <f t="shared" si="3"/>
        <v>0</v>
      </c>
      <c r="K23" s="167"/>
      <c r="L23" s="167"/>
      <c r="M23" s="167"/>
      <c r="N23" s="167"/>
      <c r="O23" s="167">
        <f t="shared" si="4"/>
        <v>0</v>
      </c>
    </row>
    <row r="24" spans="1:15" s="88" customFormat="1" ht="13.5" customHeight="1">
      <c r="A24" s="236"/>
      <c r="B24" s="403" t="s">
        <v>477</v>
      </c>
      <c r="C24" s="404" t="s">
        <v>28</v>
      </c>
      <c r="D24" s="316">
        <f>+D22*6</f>
        <v>282</v>
      </c>
      <c r="E24" s="169"/>
      <c r="F24" s="167"/>
      <c r="G24" s="168"/>
      <c r="H24" s="167"/>
      <c r="I24" s="167"/>
      <c r="J24" s="167">
        <f t="shared" si="3"/>
        <v>0</v>
      </c>
      <c r="K24" s="167"/>
      <c r="L24" s="167"/>
      <c r="M24" s="167"/>
      <c r="N24" s="167"/>
      <c r="O24" s="167">
        <f t="shared" si="4"/>
        <v>0</v>
      </c>
    </row>
    <row r="25" spans="1:15" s="31" customFormat="1" ht="13.5" customHeight="1">
      <c r="A25" s="286" t="s">
        <v>226</v>
      </c>
      <c r="B25" s="401" t="s">
        <v>478</v>
      </c>
      <c r="C25" s="237" t="s">
        <v>59</v>
      </c>
      <c r="D25" s="312">
        <f>+D18</f>
        <v>47</v>
      </c>
      <c r="E25" s="169"/>
      <c r="F25" s="167"/>
      <c r="G25" s="168"/>
      <c r="H25" s="167"/>
      <c r="I25" s="167"/>
      <c r="J25" s="167">
        <f t="shared" si="3"/>
        <v>0</v>
      </c>
      <c r="K25" s="167"/>
      <c r="L25" s="167"/>
      <c r="M25" s="167"/>
      <c r="N25" s="167"/>
      <c r="O25" s="167">
        <f t="shared" si="4"/>
        <v>0</v>
      </c>
    </row>
    <row r="26" spans="1:15" s="31" customFormat="1" ht="13.5" customHeight="1">
      <c r="A26" s="286"/>
      <c r="B26" s="392" t="s">
        <v>471</v>
      </c>
      <c r="C26" s="237"/>
      <c r="D26" s="312">
        <f>+D25*0.2</f>
        <v>9.4</v>
      </c>
      <c r="E26" s="169"/>
      <c r="F26" s="167"/>
      <c r="G26" s="167"/>
      <c r="H26" s="167"/>
      <c r="I26" s="167"/>
      <c r="J26" s="167">
        <f t="shared" si="3"/>
        <v>0</v>
      </c>
      <c r="K26" s="167"/>
      <c r="L26" s="167"/>
      <c r="M26" s="167"/>
      <c r="N26" s="167"/>
      <c r="O26" s="167">
        <f t="shared" si="4"/>
        <v>0</v>
      </c>
    </row>
    <row r="27" spans="1:15" s="31" customFormat="1" ht="13.5" customHeight="1">
      <c r="A27" s="286" t="s">
        <v>227</v>
      </c>
      <c r="B27" s="398" t="s">
        <v>479</v>
      </c>
      <c r="C27" s="236" t="s">
        <v>59</v>
      </c>
      <c r="D27" s="321">
        <f>+D18</f>
        <v>47</v>
      </c>
      <c r="E27" s="169"/>
      <c r="F27" s="167"/>
      <c r="G27" s="167"/>
      <c r="H27" s="167"/>
      <c r="I27" s="167"/>
      <c r="J27" s="167">
        <f t="shared" si="3"/>
        <v>0</v>
      </c>
      <c r="K27" s="167"/>
      <c r="L27" s="167"/>
      <c r="M27" s="167"/>
      <c r="N27" s="167"/>
      <c r="O27" s="167">
        <f t="shared" si="4"/>
        <v>0</v>
      </c>
    </row>
    <row r="28" spans="1:15" s="31" customFormat="1" ht="13.5" customHeight="1">
      <c r="A28" s="286"/>
      <c r="B28" s="405" t="s">
        <v>480</v>
      </c>
      <c r="C28" s="236" t="s">
        <v>28</v>
      </c>
      <c r="D28" s="321">
        <f>+D27*5</f>
        <v>235</v>
      </c>
      <c r="E28" s="169"/>
      <c r="F28" s="167"/>
      <c r="G28" s="167"/>
      <c r="H28" s="167"/>
      <c r="I28" s="167"/>
      <c r="J28" s="167">
        <f t="shared" si="3"/>
        <v>0</v>
      </c>
      <c r="K28" s="167"/>
      <c r="L28" s="167"/>
      <c r="M28" s="167"/>
      <c r="N28" s="167"/>
      <c r="O28" s="167">
        <f t="shared" si="4"/>
        <v>0</v>
      </c>
    </row>
    <row r="29" spans="1:15" s="88" customFormat="1" ht="13.5" customHeight="1">
      <c r="A29" s="286" t="s">
        <v>228</v>
      </c>
      <c r="B29" s="406" t="s">
        <v>481</v>
      </c>
      <c r="C29" s="236" t="s">
        <v>59</v>
      </c>
      <c r="D29" s="321">
        <f>+D27</f>
        <v>47</v>
      </c>
      <c r="E29" s="169"/>
      <c r="F29" s="167"/>
      <c r="G29" s="168"/>
      <c r="H29" s="167"/>
      <c r="I29" s="167"/>
      <c r="J29" s="167">
        <f t="shared" ref="J29:J48" si="5">I29+H29+G29</f>
        <v>0</v>
      </c>
      <c r="K29" s="167"/>
      <c r="L29" s="167"/>
      <c r="M29" s="167"/>
      <c r="N29" s="167"/>
      <c r="O29" s="167">
        <f t="shared" ref="O29:O48" si="6">N29+M29+L29</f>
        <v>0</v>
      </c>
    </row>
    <row r="30" spans="1:15" s="88" customFormat="1" ht="13.5" customHeight="1">
      <c r="A30" s="286" t="s">
        <v>229</v>
      </c>
      <c r="B30" s="257" t="s">
        <v>482</v>
      </c>
      <c r="C30" s="236" t="s">
        <v>59</v>
      </c>
      <c r="D30" s="321">
        <f>+D22</f>
        <v>47</v>
      </c>
      <c r="E30" s="169"/>
      <c r="F30" s="167"/>
      <c r="G30" s="168"/>
      <c r="H30" s="167"/>
      <c r="I30" s="167"/>
      <c r="J30" s="167">
        <f t="shared" si="5"/>
        <v>0</v>
      </c>
      <c r="K30" s="167"/>
      <c r="L30" s="167"/>
      <c r="M30" s="167"/>
      <c r="N30" s="167"/>
      <c r="O30" s="167">
        <f t="shared" si="6"/>
        <v>0</v>
      </c>
    </row>
    <row r="31" spans="1:15" s="88" customFormat="1" ht="13.5" customHeight="1">
      <c r="A31" s="286"/>
      <c r="B31" s="269" t="s">
        <v>483</v>
      </c>
      <c r="C31" s="236" t="s">
        <v>28</v>
      </c>
      <c r="D31" s="321">
        <f>+D30*0.2</f>
        <v>9.4</v>
      </c>
      <c r="E31" s="169"/>
      <c r="F31" s="167"/>
      <c r="G31" s="168"/>
      <c r="H31" s="167"/>
      <c r="I31" s="167"/>
      <c r="J31" s="167">
        <f t="shared" si="5"/>
        <v>0</v>
      </c>
      <c r="K31" s="167"/>
      <c r="L31" s="167"/>
      <c r="M31" s="167"/>
      <c r="N31" s="167"/>
      <c r="O31" s="167">
        <f t="shared" si="6"/>
        <v>0</v>
      </c>
    </row>
    <row r="32" spans="1:15" s="88" customFormat="1" ht="13.5" customHeight="1">
      <c r="A32" s="286"/>
      <c r="B32" s="269" t="s">
        <v>484</v>
      </c>
      <c r="C32" s="236" t="s">
        <v>28</v>
      </c>
      <c r="D32" s="321">
        <f>+D30*0.35</f>
        <v>16.45</v>
      </c>
      <c r="E32" s="169"/>
      <c r="F32" s="167"/>
      <c r="G32" s="167"/>
      <c r="H32" s="167"/>
      <c r="I32" s="167"/>
      <c r="J32" s="167">
        <f t="shared" si="5"/>
        <v>0</v>
      </c>
      <c r="K32" s="167"/>
      <c r="L32" s="167"/>
      <c r="M32" s="167"/>
      <c r="N32" s="167"/>
      <c r="O32" s="167">
        <f t="shared" si="6"/>
        <v>0</v>
      </c>
    </row>
    <row r="33" spans="1:15" s="88" customFormat="1" ht="13.5" customHeight="1">
      <c r="A33" s="407"/>
      <c r="B33" s="235" t="s">
        <v>118</v>
      </c>
      <c r="C33" s="408"/>
      <c r="D33" s="316"/>
      <c r="E33" s="169"/>
      <c r="F33" s="167"/>
      <c r="G33" s="167"/>
      <c r="H33" s="167"/>
      <c r="I33" s="167"/>
      <c r="J33" s="167">
        <f t="shared" si="5"/>
        <v>0</v>
      </c>
      <c r="K33" s="167"/>
      <c r="L33" s="167"/>
      <c r="M33" s="167"/>
      <c r="N33" s="167"/>
      <c r="O33" s="167">
        <f t="shared" si="6"/>
        <v>0</v>
      </c>
    </row>
    <row r="34" spans="1:15" s="88" customFormat="1" ht="13.5" customHeight="1">
      <c r="A34" s="408" t="s">
        <v>230</v>
      </c>
      <c r="B34" s="248" t="s">
        <v>485</v>
      </c>
      <c r="C34" s="268" t="s">
        <v>59</v>
      </c>
      <c r="D34" s="258">
        <v>720</v>
      </c>
      <c r="E34" s="169"/>
      <c r="F34" s="167"/>
      <c r="G34" s="168"/>
      <c r="H34" s="167"/>
      <c r="I34" s="167"/>
      <c r="J34" s="167">
        <f t="shared" si="5"/>
        <v>0</v>
      </c>
      <c r="K34" s="167"/>
      <c r="L34" s="167"/>
      <c r="M34" s="167"/>
      <c r="N34" s="167"/>
      <c r="O34" s="167">
        <f t="shared" si="6"/>
        <v>0</v>
      </c>
    </row>
    <row r="35" spans="1:15" s="31" customFormat="1" ht="13.5" customHeight="1">
      <c r="A35" s="408" t="s">
        <v>231</v>
      </c>
      <c r="B35" s="248" t="s">
        <v>486</v>
      </c>
      <c r="C35" s="268" t="s">
        <v>59</v>
      </c>
      <c r="D35" s="258">
        <f>+D34</f>
        <v>720</v>
      </c>
      <c r="E35" s="169"/>
      <c r="F35" s="167"/>
      <c r="G35" s="168"/>
      <c r="H35" s="167"/>
      <c r="I35" s="167"/>
      <c r="J35" s="167">
        <f t="shared" si="5"/>
        <v>0</v>
      </c>
      <c r="K35" s="167"/>
      <c r="L35" s="167"/>
      <c r="M35" s="167"/>
      <c r="N35" s="167"/>
      <c r="O35" s="167">
        <f t="shared" si="6"/>
        <v>0</v>
      </c>
    </row>
    <row r="36" spans="1:15" s="31" customFormat="1" ht="13.5" customHeight="1">
      <c r="A36" s="408" t="s">
        <v>232</v>
      </c>
      <c r="B36" s="409" t="s">
        <v>487</v>
      </c>
      <c r="C36" s="268" t="s">
        <v>59</v>
      </c>
      <c r="D36" s="258">
        <f>+D35</f>
        <v>720</v>
      </c>
      <c r="E36" s="169"/>
      <c r="F36" s="167"/>
      <c r="G36" s="167"/>
      <c r="H36" s="167"/>
      <c r="I36" s="167"/>
      <c r="J36" s="167">
        <f t="shared" si="5"/>
        <v>0</v>
      </c>
      <c r="K36" s="167"/>
      <c r="L36" s="167"/>
      <c r="M36" s="167"/>
      <c r="N36" s="167"/>
      <c r="O36" s="167">
        <f t="shared" si="6"/>
        <v>0</v>
      </c>
    </row>
    <row r="37" spans="1:15" s="31" customFormat="1" ht="13.5" customHeight="1">
      <c r="A37" s="408" t="s">
        <v>233</v>
      </c>
      <c r="B37" s="248" t="s">
        <v>488</v>
      </c>
      <c r="C37" s="268" t="s">
        <v>59</v>
      </c>
      <c r="D37" s="258">
        <v>240</v>
      </c>
      <c r="E37" s="169"/>
      <c r="F37" s="167"/>
      <c r="G37" s="167"/>
      <c r="H37" s="167"/>
      <c r="I37" s="167"/>
      <c r="J37" s="167">
        <f t="shared" si="5"/>
        <v>0</v>
      </c>
      <c r="K37" s="167"/>
      <c r="L37" s="167"/>
      <c r="M37" s="167"/>
      <c r="N37" s="167"/>
      <c r="O37" s="167">
        <f t="shared" si="6"/>
        <v>0</v>
      </c>
    </row>
    <row r="38" spans="1:15" s="31" customFormat="1" ht="13.5" customHeight="1">
      <c r="A38" s="408" t="s">
        <v>234</v>
      </c>
      <c r="B38" s="248" t="s">
        <v>489</v>
      </c>
      <c r="C38" s="268" t="s">
        <v>59</v>
      </c>
      <c r="D38" s="258">
        <f>+D37</f>
        <v>240</v>
      </c>
      <c r="E38" s="169"/>
      <c r="F38" s="167"/>
      <c r="G38" s="167"/>
      <c r="H38" s="167"/>
      <c r="I38" s="167"/>
      <c r="J38" s="167">
        <f t="shared" si="5"/>
        <v>0</v>
      </c>
      <c r="K38" s="167"/>
      <c r="L38" s="167"/>
      <c r="M38" s="167"/>
      <c r="N38" s="167"/>
      <c r="O38" s="167">
        <f t="shared" si="6"/>
        <v>0</v>
      </c>
    </row>
    <row r="39" spans="1:15" s="88" customFormat="1" ht="13.5" customHeight="1">
      <c r="A39" s="408" t="s">
        <v>235</v>
      </c>
      <c r="B39" s="409" t="s">
        <v>490</v>
      </c>
      <c r="C39" s="268" t="s">
        <v>59</v>
      </c>
      <c r="D39" s="258">
        <f>+D38</f>
        <v>240</v>
      </c>
      <c r="E39" s="169"/>
      <c r="F39" s="167"/>
      <c r="G39" s="168"/>
      <c r="H39" s="167"/>
      <c r="I39" s="167"/>
      <c r="J39" s="167">
        <f t="shared" si="5"/>
        <v>0</v>
      </c>
      <c r="K39" s="167"/>
      <c r="L39" s="167"/>
      <c r="M39" s="167"/>
      <c r="N39" s="167"/>
      <c r="O39" s="167">
        <f t="shared" si="6"/>
        <v>0</v>
      </c>
    </row>
    <row r="40" spans="1:15" s="88" customFormat="1" ht="16.5" customHeight="1">
      <c r="A40" s="408"/>
      <c r="B40" s="410" t="s">
        <v>491</v>
      </c>
      <c r="C40" s="276"/>
      <c r="D40" s="294"/>
      <c r="E40" s="169"/>
      <c r="F40" s="167"/>
      <c r="G40" s="168"/>
      <c r="H40" s="167"/>
      <c r="I40" s="167"/>
      <c r="J40" s="167">
        <f t="shared" si="5"/>
        <v>0</v>
      </c>
      <c r="K40" s="167"/>
      <c r="L40" s="167"/>
      <c r="M40" s="167"/>
      <c r="N40" s="167"/>
      <c r="O40" s="167">
        <f t="shared" si="6"/>
        <v>0</v>
      </c>
    </row>
    <row r="41" spans="1:15" s="88" customFormat="1" ht="13.5" customHeight="1">
      <c r="A41" s="408" t="s">
        <v>236</v>
      </c>
      <c r="B41" s="411" t="s">
        <v>492</v>
      </c>
      <c r="C41" s="408" t="s">
        <v>59</v>
      </c>
      <c r="D41" s="316">
        <f>+D34</f>
        <v>720</v>
      </c>
      <c r="E41" s="169"/>
      <c r="F41" s="167"/>
      <c r="G41" s="168"/>
      <c r="H41" s="167"/>
      <c r="I41" s="167"/>
      <c r="J41" s="167">
        <f t="shared" si="5"/>
        <v>0</v>
      </c>
      <c r="K41" s="167"/>
      <c r="L41" s="167"/>
      <c r="M41" s="167"/>
      <c r="N41" s="167"/>
      <c r="O41" s="167">
        <f t="shared" si="6"/>
        <v>0</v>
      </c>
    </row>
    <row r="42" spans="1:15" s="88" customFormat="1" ht="13.5" customHeight="1">
      <c r="A42" s="408" t="s">
        <v>237</v>
      </c>
      <c r="B42" s="411" t="s">
        <v>493</v>
      </c>
      <c r="C42" s="268" t="s">
        <v>59</v>
      </c>
      <c r="D42" s="258">
        <f>+D41</f>
        <v>720</v>
      </c>
      <c r="E42" s="169"/>
      <c r="F42" s="167"/>
      <c r="G42" s="167"/>
      <c r="H42" s="167"/>
      <c r="I42" s="167"/>
      <c r="J42" s="167">
        <f t="shared" si="5"/>
        <v>0</v>
      </c>
      <c r="K42" s="167"/>
      <c r="L42" s="167"/>
      <c r="M42" s="167"/>
      <c r="N42" s="167"/>
      <c r="O42" s="167">
        <f t="shared" si="6"/>
        <v>0</v>
      </c>
    </row>
    <row r="43" spans="1:15" s="88" customFormat="1" ht="13.5" customHeight="1">
      <c r="A43" s="408" t="s">
        <v>238</v>
      </c>
      <c r="B43" s="411" t="s">
        <v>494</v>
      </c>
      <c r="C43" s="268" t="s">
        <v>59</v>
      </c>
      <c r="D43" s="258">
        <f>+D42</f>
        <v>720</v>
      </c>
      <c r="E43" s="169"/>
      <c r="F43" s="167"/>
      <c r="G43" s="167"/>
      <c r="H43" s="167"/>
      <c r="I43" s="167"/>
      <c r="J43" s="167">
        <f t="shared" si="5"/>
        <v>0</v>
      </c>
      <c r="K43" s="167"/>
      <c r="L43" s="167"/>
      <c r="M43" s="167"/>
      <c r="N43" s="167"/>
      <c r="O43" s="167">
        <f t="shared" si="6"/>
        <v>0</v>
      </c>
    </row>
    <row r="44" spans="1:15" s="88" customFormat="1" ht="13.5" customHeight="1">
      <c r="A44" s="408" t="s">
        <v>239</v>
      </c>
      <c r="B44" s="411" t="s">
        <v>495</v>
      </c>
      <c r="C44" s="268" t="s">
        <v>59</v>
      </c>
      <c r="D44" s="258">
        <f>+D43</f>
        <v>720</v>
      </c>
      <c r="E44" s="169"/>
      <c r="F44" s="167"/>
      <c r="G44" s="168"/>
      <c r="H44" s="167"/>
      <c r="I44" s="167"/>
      <c r="J44" s="167">
        <f t="shared" si="5"/>
        <v>0</v>
      </c>
      <c r="K44" s="167"/>
      <c r="L44" s="167"/>
      <c r="M44" s="167"/>
      <c r="N44" s="167"/>
      <c r="O44" s="167">
        <f t="shared" si="6"/>
        <v>0</v>
      </c>
    </row>
    <row r="45" spans="1:15" s="31" customFormat="1" ht="13.5" customHeight="1">
      <c r="A45" s="408" t="s">
        <v>240</v>
      </c>
      <c r="B45" s="411" t="s">
        <v>496</v>
      </c>
      <c r="C45" s="268" t="s">
        <v>59</v>
      </c>
      <c r="D45" s="258">
        <f>+D44</f>
        <v>720</v>
      </c>
      <c r="E45" s="169"/>
      <c r="F45" s="167"/>
      <c r="G45" s="168"/>
      <c r="H45" s="167"/>
      <c r="I45" s="167"/>
      <c r="J45" s="167">
        <f t="shared" si="5"/>
        <v>0</v>
      </c>
      <c r="K45" s="167"/>
      <c r="L45" s="167"/>
      <c r="M45" s="167"/>
      <c r="N45" s="167"/>
      <c r="O45" s="167">
        <f t="shared" si="6"/>
        <v>0</v>
      </c>
    </row>
    <row r="46" spans="1:15" s="31" customFormat="1" ht="13.5" customHeight="1">
      <c r="A46" s="408" t="s">
        <v>241</v>
      </c>
      <c r="B46" s="411" t="s">
        <v>497</v>
      </c>
      <c r="C46" s="268" t="s">
        <v>59</v>
      </c>
      <c r="D46" s="258">
        <f>+D37</f>
        <v>240</v>
      </c>
      <c r="E46" s="169"/>
      <c r="F46" s="167"/>
      <c r="G46" s="167"/>
      <c r="H46" s="167"/>
      <c r="I46" s="167"/>
      <c r="J46" s="167">
        <f t="shared" si="5"/>
        <v>0</v>
      </c>
      <c r="K46" s="167"/>
      <c r="L46" s="167"/>
      <c r="M46" s="167"/>
      <c r="N46" s="167"/>
      <c r="O46" s="167">
        <f t="shared" si="6"/>
        <v>0</v>
      </c>
    </row>
    <row r="47" spans="1:15" s="31" customFormat="1" ht="13.5" customHeight="1">
      <c r="A47" s="408" t="s">
        <v>242</v>
      </c>
      <c r="B47" s="411" t="s">
        <v>498</v>
      </c>
      <c r="C47" s="268" t="s">
        <v>59</v>
      </c>
      <c r="D47" s="258">
        <f>+D46</f>
        <v>240</v>
      </c>
      <c r="E47" s="169"/>
      <c r="F47" s="167"/>
      <c r="G47" s="167"/>
      <c r="H47" s="167"/>
      <c r="I47" s="167"/>
      <c r="J47" s="167">
        <f t="shared" si="5"/>
        <v>0</v>
      </c>
      <c r="K47" s="167"/>
      <c r="L47" s="167"/>
      <c r="M47" s="167"/>
      <c r="N47" s="167"/>
      <c r="O47" s="167">
        <f t="shared" si="6"/>
        <v>0</v>
      </c>
    </row>
    <row r="48" spans="1:15" s="31" customFormat="1" ht="13.5" customHeight="1">
      <c r="A48" s="408" t="s">
        <v>243</v>
      </c>
      <c r="B48" s="411" t="s">
        <v>499</v>
      </c>
      <c r="C48" s="268" t="s">
        <v>59</v>
      </c>
      <c r="D48" s="258">
        <f>+D47</f>
        <v>240</v>
      </c>
      <c r="E48" s="169"/>
      <c r="F48" s="167"/>
      <c r="G48" s="167"/>
      <c r="H48" s="167"/>
      <c r="I48" s="167"/>
      <c r="J48" s="167">
        <f t="shared" si="5"/>
        <v>0</v>
      </c>
      <c r="K48" s="167"/>
      <c r="L48" s="167"/>
      <c r="M48" s="167"/>
      <c r="N48" s="167"/>
      <c r="O48" s="167">
        <f t="shared" si="6"/>
        <v>0</v>
      </c>
    </row>
    <row r="49" spans="1:255" s="88" customFormat="1" ht="13.5" customHeight="1">
      <c r="A49" s="412" t="s">
        <v>244</v>
      </c>
      <c r="B49" s="411" t="s">
        <v>500</v>
      </c>
      <c r="C49" s="268" t="s">
        <v>59</v>
      </c>
      <c r="D49" s="258">
        <f>+D48</f>
        <v>240</v>
      </c>
      <c r="E49" s="169"/>
      <c r="F49" s="167"/>
      <c r="G49" s="168"/>
      <c r="H49" s="167"/>
      <c r="I49" s="167"/>
      <c r="J49" s="167">
        <f t="shared" ref="J49:J57" si="7">I49+H49+G49</f>
        <v>0</v>
      </c>
      <c r="K49" s="167"/>
      <c r="L49" s="167"/>
      <c r="M49" s="167"/>
      <c r="N49" s="167"/>
      <c r="O49" s="167">
        <f t="shared" ref="O49:O57" si="8">N49+M49+L49</f>
        <v>0</v>
      </c>
    </row>
    <row r="50" spans="1:255" s="88" customFormat="1" ht="15" customHeight="1">
      <c r="A50" s="408"/>
      <c r="B50" s="410" t="s">
        <v>501</v>
      </c>
      <c r="C50" s="268"/>
      <c r="D50" s="258"/>
      <c r="E50" s="169"/>
      <c r="F50" s="167"/>
      <c r="G50" s="168"/>
      <c r="H50" s="167"/>
      <c r="I50" s="167"/>
      <c r="J50" s="167">
        <f t="shared" si="7"/>
        <v>0</v>
      </c>
      <c r="K50" s="167"/>
      <c r="L50" s="167"/>
      <c r="M50" s="167"/>
      <c r="N50" s="167"/>
      <c r="O50" s="167">
        <f t="shared" si="8"/>
        <v>0</v>
      </c>
    </row>
    <row r="51" spans="1:255" s="88" customFormat="1" ht="13.5" customHeight="1">
      <c r="A51" s="408" t="s">
        <v>245</v>
      </c>
      <c r="B51" s="411" t="s">
        <v>502</v>
      </c>
      <c r="C51" s="268" t="s">
        <v>29</v>
      </c>
      <c r="D51" s="258">
        <v>72</v>
      </c>
      <c r="E51" s="169"/>
      <c r="F51" s="167"/>
      <c r="G51" s="168"/>
      <c r="H51" s="167"/>
      <c r="I51" s="167"/>
      <c r="J51" s="167">
        <f t="shared" si="7"/>
        <v>0</v>
      </c>
      <c r="K51" s="167"/>
      <c r="L51" s="167"/>
      <c r="M51" s="167"/>
      <c r="N51" s="167"/>
      <c r="O51" s="167">
        <f t="shared" si="8"/>
        <v>0</v>
      </c>
    </row>
    <row r="52" spans="1:255" s="88" customFormat="1" ht="13.5" customHeight="1">
      <c r="A52" s="408" t="s">
        <v>246</v>
      </c>
      <c r="B52" s="411" t="s">
        <v>503</v>
      </c>
      <c r="C52" s="268" t="s">
        <v>29</v>
      </c>
      <c r="D52" s="258">
        <f>+D51</f>
        <v>72</v>
      </c>
      <c r="E52" s="169"/>
      <c r="F52" s="167"/>
      <c r="G52" s="167"/>
      <c r="H52" s="167"/>
      <c r="I52" s="167"/>
      <c r="J52" s="167">
        <f t="shared" si="7"/>
        <v>0</v>
      </c>
      <c r="K52" s="167"/>
      <c r="L52" s="167"/>
      <c r="M52" s="167"/>
      <c r="N52" s="167"/>
      <c r="O52" s="167">
        <f t="shared" si="8"/>
        <v>0</v>
      </c>
    </row>
    <row r="53" spans="1:255" s="88" customFormat="1" ht="13.5" customHeight="1">
      <c r="A53" s="286" t="s">
        <v>247</v>
      </c>
      <c r="B53" s="336" t="s">
        <v>504</v>
      </c>
      <c r="C53" s="236" t="s">
        <v>67</v>
      </c>
      <c r="D53" s="321">
        <v>17</v>
      </c>
      <c r="E53" s="169"/>
      <c r="F53" s="167"/>
      <c r="G53" s="167"/>
      <c r="H53" s="167"/>
      <c r="I53" s="167"/>
      <c r="J53" s="167">
        <f t="shared" si="7"/>
        <v>0</v>
      </c>
      <c r="K53" s="167"/>
      <c r="L53" s="167"/>
      <c r="M53" s="167"/>
      <c r="N53" s="167"/>
      <c r="O53" s="167">
        <f t="shared" si="8"/>
        <v>0</v>
      </c>
    </row>
    <row r="54" spans="1:255" s="31" customFormat="1" ht="18" customHeight="1">
      <c r="A54" s="268"/>
      <c r="B54" s="378" t="s">
        <v>505</v>
      </c>
      <c r="C54" s="248"/>
      <c r="D54" s="248"/>
      <c r="E54" s="169"/>
      <c r="F54" s="167"/>
      <c r="G54" s="168"/>
      <c r="H54" s="167"/>
      <c r="I54" s="167"/>
      <c r="J54" s="167">
        <f t="shared" si="7"/>
        <v>0</v>
      </c>
      <c r="K54" s="167"/>
      <c r="L54" s="167"/>
      <c r="M54" s="167"/>
      <c r="N54" s="167"/>
      <c r="O54" s="167">
        <f t="shared" si="8"/>
        <v>0</v>
      </c>
    </row>
    <row r="55" spans="1:255" s="31" customFormat="1" ht="13.5" customHeight="1">
      <c r="A55" s="268" t="s">
        <v>248</v>
      </c>
      <c r="B55" s="413" t="s">
        <v>506</v>
      </c>
      <c r="C55" s="268" t="s">
        <v>59</v>
      </c>
      <c r="D55" s="258">
        <v>48</v>
      </c>
      <c r="E55" s="169"/>
      <c r="F55" s="167"/>
      <c r="G55" s="167"/>
      <c r="H55" s="167"/>
      <c r="I55" s="167"/>
      <c r="J55" s="167">
        <f t="shared" si="7"/>
        <v>0</v>
      </c>
      <c r="K55" s="167"/>
      <c r="L55" s="167"/>
      <c r="M55" s="167"/>
      <c r="N55" s="167"/>
      <c r="O55" s="167">
        <f t="shared" si="8"/>
        <v>0</v>
      </c>
    </row>
    <row r="56" spans="1:255" s="31" customFormat="1" ht="13.5" customHeight="1">
      <c r="A56" s="268" t="s">
        <v>249</v>
      </c>
      <c r="B56" s="406" t="s">
        <v>507</v>
      </c>
      <c r="C56" s="268" t="s">
        <v>59</v>
      </c>
      <c r="D56" s="258">
        <f>+D55</f>
        <v>48</v>
      </c>
      <c r="E56" s="169"/>
      <c r="F56" s="167"/>
      <c r="G56" s="167"/>
      <c r="H56" s="167"/>
      <c r="I56" s="167"/>
      <c r="J56" s="167">
        <f t="shared" si="7"/>
        <v>0</v>
      </c>
      <c r="K56" s="167"/>
      <c r="L56" s="167"/>
      <c r="M56" s="167"/>
      <c r="N56" s="167"/>
      <c r="O56" s="167">
        <f t="shared" si="8"/>
        <v>0</v>
      </c>
    </row>
    <row r="57" spans="1:255" s="31" customFormat="1" ht="13.5" customHeight="1" thickBot="1">
      <c r="A57" s="268" t="s">
        <v>250</v>
      </c>
      <c r="B57" s="248" t="s">
        <v>508</v>
      </c>
      <c r="C57" s="236" t="s">
        <v>58</v>
      </c>
      <c r="D57" s="321">
        <v>4</v>
      </c>
      <c r="E57" s="169"/>
      <c r="F57" s="167"/>
      <c r="G57" s="167"/>
      <c r="H57" s="167"/>
      <c r="I57" s="167"/>
      <c r="J57" s="167">
        <f t="shared" si="7"/>
        <v>0</v>
      </c>
      <c r="K57" s="167"/>
      <c r="L57" s="167"/>
      <c r="M57" s="167"/>
      <c r="N57" s="167"/>
      <c r="O57" s="167">
        <f t="shared" si="8"/>
        <v>0</v>
      </c>
    </row>
    <row r="58" spans="1:255" s="21" customFormat="1" ht="13.5" thickBot="1">
      <c r="A58" s="329"/>
      <c r="B58" s="330" t="s">
        <v>23</v>
      </c>
      <c r="C58" s="331"/>
      <c r="D58" s="332"/>
      <c r="E58" s="50"/>
      <c r="F58" s="50"/>
      <c r="G58" s="50"/>
      <c r="H58" s="50"/>
      <c r="I58" s="50"/>
      <c r="J58" s="50"/>
      <c r="K58" s="138">
        <f>SUM(K16:K57)</f>
        <v>0</v>
      </c>
      <c r="L58" s="138">
        <f t="shared" ref="L58:O58" si="9">SUM(L16:L57)</f>
        <v>0</v>
      </c>
      <c r="M58" s="138">
        <f t="shared" si="9"/>
        <v>0</v>
      </c>
      <c r="N58" s="138">
        <f t="shared" si="9"/>
        <v>0</v>
      </c>
      <c r="O58" s="138">
        <f t="shared" si="9"/>
        <v>0</v>
      </c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</row>
    <row r="59" spans="1:255" s="21" customFormat="1">
      <c r="A59" s="52"/>
      <c r="B59" s="33"/>
      <c r="C59" s="34"/>
      <c r="D59" s="35"/>
      <c r="E59" s="34"/>
      <c r="F59" s="34"/>
      <c r="G59" s="233"/>
      <c r="H59" s="233"/>
      <c r="I59" s="53"/>
      <c r="J59" s="53" t="s">
        <v>291</v>
      </c>
      <c r="K59" s="54"/>
      <c r="L59" s="133"/>
      <c r="M59" s="133">
        <f>ROUND(M58*K59,2)</f>
        <v>0</v>
      </c>
      <c r="N59" s="133"/>
      <c r="O59" s="139">
        <f>M59</f>
        <v>0</v>
      </c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</row>
    <row r="60" spans="1:255" s="21" customFormat="1">
      <c r="A60" s="55"/>
      <c r="B60" s="55"/>
      <c r="C60" s="34"/>
      <c r="D60" s="35"/>
      <c r="E60" s="34"/>
      <c r="F60" s="34"/>
      <c r="G60" s="34"/>
      <c r="H60" s="34"/>
      <c r="I60" s="56"/>
      <c r="J60" s="56"/>
      <c r="K60" s="56" t="s">
        <v>42</v>
      </c>
      <c r="L60" s="140">
        <f>L59+L58</f>
        <v>0</v>
      </c>
      <c r="M60" s="140">
        <f>M59+M58</f>
        <v>0</v>
      </c>
      <c r="N60" s="140">
        <f>N59+N58</f>
        <v>0</v>
      </c>
      <c r="O60" s="141">
        <f>O59+O58</f>
        <v>0</v>
      </c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</row>
    <row r="61" spans="1:255" s="21" customFormat="1">
      <c r="A61" s="52"/>
      <c r="B61" s="33"/>
      <c r="C61" s="34"/>
      <c r="D61" s="35"/>
      <c r="E61" s="34"/>
      <c r="F61" s="34"/>
      <c r="G61" s="34"/>
      <c r="H61" s="34"/>
      <c r="I61" s="34"/>
      <c r="J61" s="34"/>
      <c r="K61" s="34"/>
      <c r="L61" s="34"/>
      <c r="M61" s="42"/>
      <c r="N61" s="42"/>
      <c r="O61" s="67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</row>
    <row r="62" spans="1:255">
      <c r="A62" s="57"/>
      <c r="B62" s="57"/>
      <c r="C62" s="57"/>
      <c r="D62" s="58"/>
      <c r="E62" s="59"/>
      <c r="F62" s="59"/>
      <c r="G62" s="59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>
      <c r="A63" s="60"/>
      <c r="B63" s="6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68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>
      <c r="A64" s="21"/>
      <c r="B64" s="62"/>
      <c r="C64" s="47">
        <f>Kopsavilkums!E22</f>
        <v>0</v>
      </c>
      <c r="D64" s="63"/>
      <c r="E64" s="21"/>
      <c r="F64" s="21"/>
      <c r="G64" s="21"/>
      <c r="H64" s="21"/>
      <c r="I64" s="21" t="s">
        <v>24</v>
      </c>
      <c r="J64" s="64"/>
      <c r="K64" s="64"/>
      <c r="L64" s="64"/>
      <c r="M64" s="47">
        <f>Kopsavilkums!E27</f>
        <v>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>
      <c r="A65" s="21"/>
      <c r="B65" s="59" t="s">
        <v>25</v>
      </c>
      <c r="C65" s="65"/>
      <c r="D65" s="21"/>
      <c r="E65" s="21"/>
      <c r="F65" s="21"/>
      <c r="G65" s="21"/>
      <c r="H65" s="21"/>
      <c r="I65" s="21"/>
      <c r="J65" s="21"/>
      <c r="K65" s="61" t="s">
        <v>25</v>
      </c>
      <c r="L65" s="21"/>
      <c r="M65" s="47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</sheetData>
  <mergeCells count="9">
    <mergeCell ref="K11:O12"/>
    <mergeCell ref="A1:O1"/>
    <mergeCell ref="A2:O2"/>
    <mergeCell ref="M8:N8"/>
    <mergeCell ref="A11:A13"/>
    <mergeCell ref="B11:B13"/>
    <mergeCell ref="C11:C13"/>
    <mergeCell ref="D11:D13"/>
    <mergeCell ref="E11:J1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Koptāme</vt:lpstr>
      <vt:lpstr>Kopsavilkums</vt:lpstr>
      <vt:lpstr>Fasāde 1-1</vt:lpstr>
      <vt:lpstr>Lodžijas 1-2</vt:lpstr>
      <vt:lpstr>Jumts 1-3</vt:lpstr>
      <vt:lpstr>Cokols 1-4</vt:lpstr>
      <vt:lpstr>Pagrabs 1-5</vt:lpstr>
      <vt:lpstr>Logi durvis 1-6</vt:lpstr>
      <vt:lpstr>Dažādi 1-7</vt:lpstr>
      <vt:lpstr>Apkure 2-1</vt:lpstr>
      <vt:lpstr>'Cokols 1-4'!Print_Titles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Juris</cp:lastModifiedBy>
  <cp:lastPrinted>2017-04-24T11:15:39Z</cp:lastPrinted>
  <dcterms:created xsi:type="dcterms:W3CDTF">2011-04-18T06:11:14Z</dcterms:created>
  <dcterms:modified xsi:type="dcterms:W3CDTF">2017-10-27T06:29:14Z</dcterms:modified>
</cp:coreProperties>
</file>