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75" yWindow="-4335" windowWidth="19440" windowHeight="11580" tabRatio="878" firstSheet="1" activeTab="9"/>
  </bookViews>
  <sheets>
    <sheet name="Koptāme" sheetId="56" r:id="rId1"/>
    <sheet name="Kopsavilkums" sheetId="55" r:id="rId2"/>
    <sheet name="Būvlaukums 1-1" sheetId="38" r:id="rId3"/>
    <sheet name="Jumts 1-2" sheetId="53" r:id="rId4"/>
    <sheet name="Fasāde 1-3" sheetId="52" r:id="rId5"/>
    <sheet name="Cokols 1-4" sheetId="36" r:id="rId6"/>
    <sheet name="Durvis, logi 1-5" sheetId="42" r:id="rId7"/>
    <sheet name="Iekšējā apdare 1-6" sheetId="50" r:id="rId8"/>
    <sheet name="pagraba griesti 1-7" sheetId="54" r:id="rId9"/>
    <sheet name="Apkure 2-1" sheetId="47" r:id="rId10"/>
  </sheets>
  <externalReferences>
    <externalReference r:id="rId11"/>
    <externalReference r:id="rId12"/>
    <externalReference r:id="rId13"/>
  </externalReferences>
  <definedNames>
    <definedName name="aaaa">#REF!</definedName>
    <definedName name="AKZ_Angebot" localSheetId="1">#REF!</definedName>
    <definedName name="AKZ_Angebot" localSheetId="0">#REF!</definedName>
    <definedName name="AKZ_Angebot">#REF!</definedName>
    <definedName name="AKZ_Auftrag" localSheetId="1">#REF!</definedName>
    <definedName name="AKZ_Auftrag" localSheetId="0">#REF!</definedName>
    <definedName name="AKZ_Auftrag">#REF!</definedName>
    <definedName name="Ang._Datum" localSheetId="1">#REF!</definedName>
    <definedName name="Ang._Datum" localSheetId="0">#REF!</definedName>
    <definedName name="Ang._Datum">#REF!</definedName>
    <definedName name="Auftr._Datum" localSheetId="1">#REF!</definedName>
    <definedName name="Auftr._Datum" localSheetId="0">#REF!</definedName>
    <definedName name="Auftr._Datum">#REF!</definedName>
    <definedName name="BBBBBBB">#REF!</definedName>
    <definedName name="BBBBBBBBBBBBBBB">#REF!</definedName>
    <definedName name="Bearbeiter" localSheetId="1">#REF!</definedName>
    <definedName name="Bearbeiter" localSheetId="0">#REF!</definedName>
    <definedName name="Bearbeiter">#REF!</definedName>
    <definedName name="Cent_Stacija" localSheetId="1">#REF!</definedName>
    <definedName name="Cent_Stacija" localSheetId="0">#REF!</definedName>
    <definedName name="Cent_Stacija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Faktorgruppe1" localSheetId="1">#REF!</definedName>
    <definedName name="Faktorgruppe1" localSheetId="0">#REF!</definedName>
    <definedName name="Faktorgruppe1">#REF!</definedName>
    <definedName name="Faktorgruppe2" localSheetId="1">#REF!</definedName>
    <definedName name="Faktorgruppe2" localSheetId="0">#REF!</definedName>
    <definedName name="Faktorgruppe2">#REF!</definedName>
    <definedName name="Faktorgruppe3" localSheetId="1">#REF!</definedName>
    <definedName name="Faktorgruppe3" localSheetId="0">#REF!</definedName>
    <definedName name="Faktorgruppe3">#REF!</definedName>
    <definedName name="Faktorgruppe4" localSheetId="1">#REF!</definedName>
    <definedName name="Faktorgruppe4" localSheetId="0">#REF!</definedName>
    <definedName name="Faktorgruppe4">#REF!</definedName>
    <definedName name="Faktorgruppe5" localSheetId="1">#REF!</definedName>
    <definedName name="Faktorgruppe5" localSheetId="0">#REF!</definedName>
    <definedName name="Faktorgruppe5">#REF!</definedName>
    <definedName name="Faktorgruppe6" localSheetId="1">#REF!</definedName>
    <definedName name="Faktorgruppe6" localSheetId="0">#REF!</definedName>
    <definedName name="Faktorgruppe6">#REF!</definedName>
    <definedName name="Faktorgruppe7" localSheetId="1">#REF!</definedName>
    <definedName name="Faktorgruppe7" localSheetId="0">#REF!</definedName>
    <definedName name="Faktorgruppe7">#REF!</definedName>
    <definedName name="Faktorgruppe8" localSheetId="1">#REF!</definedName>
    <definedName name="Faktorgruppe8" localSheetId="0">#REF!</definedName>
    <definedName name="Faktorgruppe8">#REF!</definedName>
    <definedName name="Faktorgruppe9" localSheetId="1">#REF!</definedName>
    <definedName name="Faktorgruppe9" localSheetId="0">#REF!</definedName>
    <definedName name="Faktorgruppe9">#REF!</definedName>
    <definedName name="Faktorwerte" localSheetId="1">#REF!</definedName>
    <definedName name="Faktorwerte" localSheetId="0">#REF!</definedName>
    <definedName name="Faktorwerte">#REF!</definedName>
    <definedName name="Faktorwerte_der_Faktorgruppen" localSheetId="1">#REF!</definedName>
    <definedName name="Faktorwerte_der_Faktorgruppen" localSheetId="0">#REF!</definedName>
    <definedName name="Faktorwerte_der_Faktorgruppen">#REF!</definedName>
    <definedName name="Gruppenname1" localSheetId="1">#REF!</definedName>
    <definedName name="Gruppenname1" localSheetId="0">#REF!</definedName>
    <definedName name="Gruppenname1">#REF!</definedName>
    <definedName name="Gruppenname2" localSheetId="1">#REF!</definedName>
    <definedName name="Gruppenname2" localSheetId="0">#REF!</definedName>
    <definedName name="Gruppenname2">#REF!</definedName>
    <definedName name="Gruppenname3" localSheetId="1">#REF!</definedName>
    <definedName name="Gruppenname3" localSheetId="0">#REF!</definedName>
    <definedName name="Gruppenname3">#REF!</definedName>
    <definedName name="Gruppenname4" localSheetId="1">#REF!</definedName>
    <definedName name="Gruppenname4" localSheetId="0">#REF!</definedName>
    <definedName name="Gruppenname4">#REF!</definedName>
    <definedName name="Gruppenname5" localSheetId="1">#REF!</definedName>
    <definedName name="Gruppenname5" localSheetId="0">#REF!</definedName>
    <definedName name="Gruppenname5">#REF!</definedName>
    <definedName name="Gruppenname6" localSheetId="1">#REF!</definedName>
    <definedName name="Gruppenname6" localSheetId="0">#REF!</definedName>
    <definedName name="Gruppenname6">#REF!</definedName>
    <definedName name="Gruppenname7" localSheetId="1">#REF!</definedName>
    <definedName name="Gruppenname7" localSheetId="0">#REF!</definedName>
    <definedName name="Gruppenname7">#REF!</definedName>
    <definedName name="Gruppenname8" localSheetId="1">#REF!</definedName>
    <definedName name="Gruppenname8" localSheetId="0">#REF!</definedName>
    <definedName name="Gruppenname8">#REF!</definedName>
    <definedName name="Gruppenname9" localSheetId="1">#REF!</definedName>
    <definedName name="Gruppenname9" localSheetId="0">#REF!</definedName>
    <definedName name="Gruppenname9">#REF!</definedName>
    <definedName name="lapa" localSheetId="1">#REF!</definedName>
    <definedName name="lapa" localSheetId="0">#REF!</definedName>
    <definedName name="lapa">#REF!</definedName>
    <definedName name="nosaukums">[1]P!$B$5:$B$325</definedName>
    <definedName name="P" localSheetId="1">#REF!</definedName>
    <definedName name="P" localSheetId="0">#REF!</definedName>
    <definedName name="P">#REF!</definedName>
    <definedName name="P_12" localSheetId="1">#REF!</definedName>
    <definedName name="P_12" localSheetId="0">#REF!</definedName>
    <definedName name="P_12">#REF!</definedName>
    <definedName name="_xlnm.Print_Titles" localSheetId="5">'Cokols 1-4'!$13:$13</definedName>
    <definedName name="Projektname" localSheetId="1">#REF!</definedName>
    <definedName name="Projektname" localSheetId="0">#REF!</definedName>
    <definedName name="Projektname">#REF!</definedName>
    <definedName name="stundasLikme" localSheetId="1">[2]P!#REF!</definedName>
    <definedName name="stundasLikme" localSheetId="0">[2]P!#REF!</definedName>
    <definedName name="stundasLikme">[2]P!#REF!</definedName>
    <definedName name="stundasLikme_12" localSheetId="1">[2]P!#REF!</definedName>
    <definedName name="stundasLikme_12" localSheetId="0">[2]P!#REF!</definedName>
    <definedName name="stundasLikme_12">[2]P!#REF!</definedName>
    <definedName name="Titul" localSheetId="1">#REF!</definedName>
    <definedName name="Titul" localSheetId="0">#REF!</definedName>
    <definedName name="Titul">#REF!</definedName>
    <definedName name="Währungsfaktor" localSheetId="1">#REF!</definedName>
    <definedName name="Währungsfaktor" localSheetId="0">#REF!</definedName>
    <definedName name="Währungsfaktor">#REF!</definedName>
    <definedName name="Z_83795769_38C4_11D4_84F6_00002145AA87_.wvu.PrintArea" localSheetId="1">#REF!</definedName>
    <definedName name="Z_83795769_38C4_11D4_84F6_00002145AA87_.wvu.PrintArea" localSheetId="0">#REF!</definedName>
    <definedName name="Z_83795769_38C4_11D4_84F6_00002145AA87_.wvu.PrintArea">#REF!</definedName>
    <definedName name="Z_83795769_38C4_11D4_84F6_00002145AA87_.wvu.Rows" localSheetId="1">#REF!</definedName>
    <definedName name="Z_83795769_38C4_11D4_84F6_00002145AA87_.wvu.Rows" localSheetId="0">#REF!</definedName>
    <definedName name="Z_83795769_38C4_11D4_84F6_00002145AA87_.wvu.Rows">#REF!</definedName>
  </definedNames>
  <calcPr calcId="124519" fullPrecision="0" concurrentCalc="0"/>
  <fileRecoveryPr autoRecover="0"/>
</workbook>
</file>

<file path=xl/calcChain.xml><?xml version="1.0" encoding="utf-8"?>
<calcChain xmlns="http://schemas.openxmlformats.org/spreadsheetml/2006/main">
  <c r="H24" i="55"/>
  <c r="G24"/>
  <c r="F24"/>
  <c r="E24"/>
  <c r="H22"/>
  <c r="G22"/>
  <c r="F22"/>
  <c r="E22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D24"/>
  <c r="D22"/>
  <c r="D21"/>
  <c r="D20"/>
  <c r="D19"/>
  <c r="D18"/>
  <c r="D16"/>
  <c r="D17"/>
  <c r="L7" i="47"/>
  <c r="J8"/>
  <c r="O76"/>
  <c r="N76"/>
  <c r="M76"/>
  <c r="L76"/>
  <c r="K76"/>
  <c r="M77"/>
  <c r="O77"/>
  <c r="O78"/>
  <c r="N78"/>
  <c r="M78"/>
  <c r="L78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5"/>
  <c r="J45"/>
  <c r="O44"/>
  <c r="J44"/>
  <c r="O43"/>
  <c r="J43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E13"/>
  <c r="F13"/>
  <c r="G13"/>
  <c r="H13"/>
  <c r="I13"/>
  <c r="J13"/>
  <c r="K13"/>
  <c r="L13"/>
  <c r="M13"/>
  <c r="N13"/>
  <c r="O13"/>
  <c r="B13"/>
  <c r="L7" i="54"/>
  <c r="J8"/>
  <c r="O22"/>
  <c r="N22"/>
  <c r="M22"/>
  <c r="L22"/>
  <c r="K22"/>
  <c r="M23"/>
  <c r="O23"/>
  <c r="O24"/>
  <c r="N24"/>
  <c r="M24"/>
  <c r="L24"/>
  <c r="O21"/>
  <c r="J21"/>
  <c r="O20"/>
  <c r="J20"/>
  <c r="O19"/>
  <c r="J19"/>
  <c r="O18"/>
  <c r="J18"/>
  <c r="O17"/>
  <c r="J17"/>
  <c r="O16"/>
  <c r="J16"/>
  <c r="O14"/>
  <c r="J14"/>
  <c r="O15"/>
  <c r="J15"/>
  <c r="E13"/>
  <c r="F13"/>
  <c r="G13"/>
  <c r="H13"/>
  <c r="I13"/>
  <c r="J13"/>
  <c r="K13"/>
  <c r="L13"/>
  <c r="M13"/>
  <c r="N13"/>
  <c r="O13"/>
  <c r="B13"/>
  <c r="L7" i="50"/>
  <c r="J8"/>
  <c r="O20"/>
  <c r="N20"/>
  <c r="M20"/>
  <c r="L20"/>
  <c r="K20"/>
  <c r="M21"/>
  <c r="O21"/>
  <c r="O22"/>
  <c r="N22"/>
  <c r="M22"/>
  <c r="L22"/>
  <c r="O19"/>
  <c r="J19"/>
  <c r="O17"/>
  <c r="J17"/>
  <c r="O16"/>
  <c r="J16"/>
  <c r="O15"/>
  <c r="J15"/>
  <c r="E13"/>
  <c r="F13"/>
  <c r="G13"/>
  <c r="H13"/>
  <c r="I13"/>
  <c r="J13"/>
  <c r="K13"/>
  <c r="L13"/>
  <c r="M13"/>
  <c r="N13"/>
  <c r="O13"/>
  <c r="B13"/>
  <c r="L7" i="42"/>
  <c r="O41"/>
  <c r="N41"/>
  <c r="M41"/>
  <c r="L41"/>
  <c r="K41"/>
  <c r="M42"/>
  <c r="O42"/>
  <c r="O43"/>
  <c r="N43"/>
  <c r="M43"/>
  <c r="L43"/>
  <c r="L7" i="36"/>
  <c r="O49"/>
  <c r="N49"/>
  <c r="M49"/>
  <c r="L49"/>
  <c r="K49"/>
  <c r="M50"/>
  <c r="O50"/>
  <c r="O51"/>
  <c r="N51"/>
  <c r="M51"/>
  <c r="L51"/>
  <c r="L92" i="52"/>
  <c r="O92"/>
  <c r="N92"/>
  <c r="M92"/>
  <c r="L7" i="53"/>
  <c r="M93" i="52"/>
  <c r="O93"/>
  <c r="O94"/>
  <c r="L7"/>
  <c r="K92"/>
  <c r="N94"/>
  <c r="M94"/>
  <c r="L94"/>
  <c r="O66" i="53"/>
  <c r="N66"/>
  <c r="M66"/>
  <c r="L66"/>
  <c r="K66"/>
  <c r="M67"/>
  <c r="O67"/>
  <c r="O68"/>
  <c r="N68"/>
  <c r="M68"/>
  <c r="L68"/>
  <c r="O34" i="38"/>
  <c r="N34"/>
  <c r="M34"/>
  <c r="L34"/>
  <c r="M33"/>
  <c r="O32"/>
  <c r="N32"/>
  <c r="M32"/>
  <c r="L32"/>
  <c r="K32"/>
  <c r="J8" i="42" l="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E13"/>
  <c r="F13"/>
  <c r="G13"/>
  <c r="H13"/>
  <c r="I13"/>
  <c r="J13"/>
  <c r="K13"/>
  <c r="L13"/>
  <c r="M13"/>
  <c r="N13"/>
  <c r="O13"/>
  <c r="B13"/>
  <c r="O33" i="38"/>
  <c r="L7"/>
  <c r="J8" i="36"/>
  <c r="O48"/>
  <c r="J48"/>
  <c r="O47"/>
  <c r="J47"/>
  <c r="O46"/>
  <c r="J46"/>
  <c r="O45"/>
  <c r="J45"/>
  <c r="O44"/>
  <c r="J44"/>
  <c r="O43"/>
  <c r="J43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E13"/>
  <c r="F13"/>
  <c r="G13"/>
  <c r="H13"/>
  <c r="I13"/>
  <c r="J13"/>
  <c r="K13"/>
  <c r="L13"/>
  <c r="M13"/>
  <c r="N13"/>
  <c r="O13"/>
  <c r="B13"/>
  <c r="J8" i="5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8"/>
  <c r="J78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B13"/>
  <c r="C13"/>
  <c r="D13"/>
  <c r="E13"/>
  <c r="F13"/>
  <c r="G13"/>
  <c r="H13"/>
  <c r="I13"/>
  <c r="J13"/>
  <c r="K13"/>
  <c r="L13"/>
  <c r="M13"/>
  <c r="N13"/>
  <c r="O13"/>
  <c r="J8" i="53"/>
  <c r="B13"/>
  <c r="B15" i="38"/>
  <c r="O65" i="53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O42"/>
  <c r="J42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5"/>
  <c r="J15"/>
  <c r="O16"/>
  <c r="J16"/>
  <c r="C13"/>
  <c r="D13"/>
  <c r="E13"/>
  <c r="F13"/>
  <c r="G13"/>
  <c r="H13"/>
  <c r="I13"/>
  <c r="J13"/>
  <c r="K13"/>
  <c r="L13"/>
  <c r="M13"/>
  <c r="N13"/>
  <c r="O13"/>
  <c r="J8" i="38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C15"/>
  <c r="D15"/>
  <c r="E15"/>
  <c r="F15"/>
  <c r="G15"/>
  <c r="H15"/>
  <c r="I15"/>
  <c r="J15"/>
  <c r="K15"/>
  <c r="L15"/>
  <c r="M15"/>
  <c r="N15"/>
  <c r="O15"/>
  <c r="O17"/>
  <c r="J17"/>
  <c r="D25" i="55"/>
  <c r="D30"/>
  <c r="H25"/>
  <c r="G25"/>
  <c r="F25"/>
  <c r="E25"/>
  <c r="A19"/>
  <c r="A20"/>
  <c r="F10"/>
  <c r="F9"/>
  <c r="C25" i="56"/>
  <c r="C26"/>
  <c r="C27"/>
  <c r="D15" i="50" l="1"/>
  <c r="D16"/>
  <c r="D17"/>
  <c r="C13" i="54"/>
  <c r="D13"/>
  <c r="D15"/>
  <c r="D16"/>
  <c r="D17"/>
  <c r="D18"/>
  <c r="D19"/>
  <c r="D20"/>
  <c r="D21"/>
  <c r="C13" i="50"/>
  <c r="D13"/>
  <c r="D34" i="36"/>
  <c r="D35"/>
  <c r="D36"/>
  <c r="D44"/>
  <c r="D48"/>
  <c r="D76" i="52"/>
  <c r="D77"/>
  <c r="D79"/>
  <c r="D81"/>
  <c r="D82"/>
  <c r="D87"/>
  <c r="D88"/>
  <c r="D52" i="53"/>
  <c r="D53"/>
  <c r="D55"/>
  <c r="D56"/>
  <c r="D57"/>
  <c r="D58"/>
  <c r="D24" i="52"/>
  <c r="D30"/>
  <c r="D34"/>
  <c r="D37"/>
  <c r="D44"/>
  <c r="D48"/>
  <c r="D51"/>
  <c r="D58"/>
  <c r="D61"/>
  <c r="D64"/>
  <c r="D21"/>
  <c r="D19"/>
  <c r="D26"/>
  <c r="D27"/>
  <c r="D28"/>
  <c r="D31"/>
  <c r="D32"/>
  <c r="D36"/>
  <c r="D38"/>
  <c r="D39"/>
  <c r="D41"/>
  <c r="D42"/>
  <c r="D43"/>
  <c r="D45"/>
  <c r="D46"/>
  <c r="D49"/>
  <c r="D50"/>
  <c r="D52"/>
  <c r="D53"/>
  <c r="D55"/>
  <c r="D56"/>
  <c r="D57"/>
  <c r="D59"/>
  <c r="D60"/>
  <c r="D62"/>
  <c r="D63"/>
  <c r="D65"/>
  <c r="D66"/>
  <c r="D71"/>
  <c r="D72"/>
  <c r="D73"/>
  <c r="D18"/>
  <c r="D39" i="53"/>
  <c r="D19" i="36"/>
  <c r="D20"/>
  <c r="D21"/>
  <c r="D22"/>
  <c r="D24"/>
  <c r="D25"/>
  <c r="D23" i="53"/>
  <c r="D49"/>
  <c r="D50"/>
  <c r="D18"/>
  <c r="D20"/>
  <c r="D21"/>
  <c r="D22"/>
  <c r="D27"/>
  <c r="D28"/>
  <c r="D29"/>
  <c r="D30"/>
  <c r="D44"/>
  <c r="D45"/>
  <c r="D47"/>
  <c r="A40" i="52"/>
  <c r="A44"/>
  <c r="A48"/>
  <c r="A51"/>
  <c r="A17"/>
  <c r="A27" i="36"/>
  <c r="A30"/>
  <c r="D27"/>
  <c r="D28"/>
  <c r="D29"/>
  <c r="C13" i="47"/>
  <c r="D13"/>
  <c r="A26" i="38"/>
  <c r="A17" i="36"/>
  <c r="A18"/>
  <c r="A19"/>
  <c r="A20"/>
  <c r="C13" i="42"/>
  <c r="D13"/>
  <c r="A19" i="38"/>
  <c r="A24"/>
  <c r="C13" i="36"/>
  <c r="D13"/>
  <c r="D30"/>
  <c r="D32"/>
  <c r="D31"/>
</calcChain>
</file>

<file path=xl/sharedStrings.xml><?xml version="1.0" encoding="utf-8"?>
<sst xmlns="http://schemas.openxmlformats.org/spreadsheetml/2006/main" count="931" uniqueCount="370">
  <si>
    <t>k-ts</t>
  </si>
  <si>
    <t>Nr. p. k.</t>
  </si>
  <si>
    <t>Mērvienība</t>
  </si>
  <si>
    <t>Daudzums</t>
  </si>
  <si>
    <t>obj.</t>
  </si>
  <si>
    <t>kg</t>
  </si>
  <si>
    <t>m</t>
  </si>
  <si>
    <t>(vārds, uzvārds, paraksts un datums)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</si>
  <si>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</si>
  <si>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</si>
  <si>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</si>
  <si>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</si>
  <si>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</si>
  <si>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Fasādes dekoratīvais krāsojums atbilstoši krāsu pasei</t>
  </si>
  <si>
    <t>mēn.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</si>
  <si>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</si>
  <si>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</si>
  <si>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</si>
  <si>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</si>
  <si>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Esošo pamatu atrakšana</t>
  </si>
  <si>
    <t>Fasādes sastatņu montāža-demontāža</t>
  </si>
  <si>
    <t>Sastatņu nomas izmkasas</t>
  </si>
  <si>
    <t>Sastatņu aizsargsiets</t>
  </si>
  <si>
    <t>Būvtāfele un tās uzstādīšana</t>
  </si>
  <si>
    <t>1</t>
  </si>
  <si>
    <t>2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</si>
  <si>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</si>
  <si>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Palīgmateriāli</t>
  </si>
  <si>
    <t>Skārda palodžu demontāža</t>
  </si>
  <si>
    <t>Esošā aprīkojuma demontāža no fasādes un montāža pēc rekonstrukcijas darbu pabeigšanas (numura zīme, karoga turētājs, gaismekļi, sarunu iekārtas, kodatslēgas u.c.)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</si>
  <si>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</si>
  <si>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</si>
  <si>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</si>
  <si>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</si>
  <si>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</si>
  <si>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</si>
  <si>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</si>
  <si>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</si>
  <si>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</si>
  <si>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</si>
  <si>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</si>
  <si>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Pašizlīdzinošā sastāva iestrāde lievenī</t>
  </si>
  <si>
    <t>Būvlaukuma sagatavošana</t>
  </si>
  <si>
    <t>Fasādes siltināsana un apdare</t>
  </si>
  <si>
    <t>Esošo lieveņu betona virsmas un pakāpienu attīrīšana un gruntēšana</t>
  </si>
  <si>
    <t>Durvju un logu bloku montāža</t>
  </si>
  <si>
    <t>Virspamata zonas  sieniņu novilkšana ar līmjavu un sieta iestrāde</t>
  </si>
  <si>
    <t>Cokola  dekoratīvais apmetums</t>
  </si>
  <si>
    <t>Cokola un  krāsojums atbilstoši krāsu pasei</t>
  </si>
  <si>
    <t>Pagaidu nojumes pie ieejām izgatavotas no koka un finiera.</t>
  </si>
  <si>
    <t>Ugunsdzēsēju stends, tā uzstādīšana</t>
  </si>
  <si>
    <t>gab.</t>
  </si>
  <si>
    <t>kompl.</t>
  </si>
  <si>
    <t>Izolācijas montāžas palīgmateriāli</t>
  </si>
  <si>
    <t>m2</t>
  </si>
  <si>
    <t>m3</t>
  </si>
  <si>
    <t xml:space="preserve">m </t>
  </si>
  <si>
    <t>gab</t>
  </si>
  <si>
    <t>Betona jumta tīrīšana, rūpīga piesūcināšana virsmas ar ūdeni</t>
  </si>
  <si>
    <t>tek.m</t>
  </si>
  <si>
    <t>Pieslēgums pie sienas</t>
  </si>
  <si>
    <t>3</t>
  </si>
  <si>
    <t>4</t>
  </si>
  <si>
    <t>Čuguna radiatoru demontāža</t>
  </si>
  <si>
    <t>Cauruļvadu demontāža</t>
  </si>
  <si>
    <t xml:space="preserve">Stūra profils ar sieta pagarinājumu </t>
  </si>
  <si>
    <t>Iekšējā apdare</t>
  </si>
  <si>
    <t>Caurumu izkalšana caurulēm</t>
  </si>
  <si>
    <t>Sienu apdares atjaunošana pēc radiatoru, cauruļu demontāžas un to montāžas</t>
  </si>
  <si>
    <t>Loga aiļu apdare</t>
  </si>
  <si>
    <t>Sarga konteinera nomas izmaksas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</si>
  <si>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</si>
  <si>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Tērauda caurule DN25</t>
  </si>
  <si>
    <t>Fasādes dekoratīvais apmetums</t>
  </si>
  <si>
    <t>Skārda elemetu ierīkošana</t>
  </si>
  <si>
    <t>10</t>
  </si>
  <si>
    <t>Drenējoša slāņa izveide</t>
  </si>
  <si>
    <t>Rupjas smilts</t>
  </si>
  <si>
    <t>Sagataves kartas uzveide</t>
  </si>
  <si>
    <t>Smilts</t>
  </si>
  <si>
    <t>Borta akmens montāža</t>
  </si>
  <si>
    <t>Brūģešanas darbi</t>
  </si>
  <si>
    <t>Bruģis 198x98x60</t>
  </si>
  <si>
    <t>Apgaismes mastu noma</t>
  </si>
  <si>
    <t>Apgaismes mastu ierīkošana un noņemšana</t>
  </si>
  <si>
    <t xml:space="preserve">Objekta nosaukums: Energoefektivitātes paaugstināšanas projekts dzīvojamai mājai </t>
  </si>
  <si>
    <t>5</t>
  </si>
  <si>
    <t>6</t>
  </si>
  <si>
    <t>7</t>
  </si>
  <si>
    <t>8</t>
  </si>
  <si>
    <t>9</t>
  </si>
  <si>
    <t xml:space="preserve"> PLAKANĀ JUMTA REMONTS VIRS IEEJAS </t>
  </si>
  <si>
    <t>Betona jumta laukuma apstrāde ar dziļi impregnējamo hidroizolācijas materiālu Penetron</t>
  </si>
  <si>
    <t>Griestu krāsošana</t>
  </si>
  <si>
    <t>Esošās fasādes virsmas attīrīšana un gruntēša</t>
  </si>
  <si>
    <t>Fasādes vates iestrāde</t>
  </si>
  <si>
    <t>gb</t>
  </si>
  <si>
    <t>Cokola profils ar lāseni</t>
  </si>
  <si>
    <t>Fasādes apdare ar sietu iestrādātu līmjavas kārtā</t>
  </si>
  <si>
    <t>Ailu sānu malu apdare ar siltumizolācijas materiālu, pieslēguma logu un durvju blokam hermetizācija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</si>
  <si>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</si>
  <si>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</si>
  <si>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</si>
  <si>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</si>
  <si>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 xml:space="preserve">Tērauda caurule DN15 </t>
  </si>
  <si>
    <t xml:space="preserve">Tērauda caurule DN20 </t>
  </si>
  <si>
    <t>Alokators ar attālināto nolasīšanu</t>
  </si>
  <si>
    <t>Jumta seguma attīrīšana</t>
  </si>
  <si>
    <t>Siltumizloācijas ieklāšana, pārklājot šuves, 3 . Kārtas</t>
  </si>
  <si>
    <t>Dībeļi vates stiprināšanai</t>
  </si>
  <si>
    <t>Jumta mīkstā seguma ieklāšana</t>
  </si>
  <si>
    <t>Gāze</t>
  </si>
  <si>
    <t>Cauruļu veidgabali, stiprinājumi, skrūves u.c. palīgmateriāli</t>
  </si>
  <si>
    <t>Noslēgventilis RLV-S DN15</t>
  </si>
  <si>
    <t>Palodzes arējās 160mm</t>
  </si>
  <si>
    <t>Palodzes iekšējās DSP 550mm</t>
  </si>
  <si>
    <t>Ģipškartona nobeiguma līste PVC logiem</t>
  </si>
  <si>
    <t>Pagraba griestu siltinašana</t>
  </si>
  <si>
    <t>Virsmas attīrīšana un gruntēša</t>
  </si>
  <si>
    <t>Vates iestrāde pagraba griestos</t>
  </si>
  <si>
    <t xml:space="preserve">Dekoratīvais krāsojums </t>
  </si>
  <si>
    <t>Bojatu stiegrojuma atjaunošana un aizdare ar remontjavu</t>
  </si>
  <si>
    <t>Betona jumta laukuma un griestu apstrāde ar Skrepa M600 sauso injekciju maisījumu (Penetron)</t>
  </si>
  <si>
    <t>Lāsenis</t>
  </si>
  <si>
    <t>Vējamala</t>
  </si>
  <si>
    <t>palīgmateriāli</t>
  </si>
  <si>
    <t>Fasādes virsmas izlīdzināšana ar līmjavu, izdrupušo vietu remonts, izdrupuma vietu aizpildi ar javu un papildus sieta slāņa iestrādi</t>
  </si>
  <si>
    <t xml:space="preserve">Balkona margu attīrīšana no rūsas, gruntēšana, krāsošana </t>
  </si>
  <si>
    <t>Balkonu laukumu slīpuma izveide</t>
  </si>
  <si>
    <t>Balkona seguma demontāža</t>
  </si>
  <si>
    <t>Balkona seguma tīrīšana, rūpīga piesūcināšana virsmas ar ūdeni</t>
  </si>
  <si>
    <t>Balkona laukuma un griestu apstrāde ar Skrepa M600 sauso injekciju maisījumu (Penetron)</t>
  </si>
  <si>
    <t>Balkona laukuma apstrāde ar dziļi impregnējamo hidroizolācijas materiālu Penetron</t>
  </si>
  <si>
    <t>Balkona margu apšūšana ar koka dēlīšiem un to krāsošana</t>
  </si>
  <si>
    <t>Betons  C20/25</t>
  </si>
  <si>
    <t>Stiegrojuma siets 4x100x100</t>
  </si>
  <si>
    <t>Tērauda siets</t>
  </si>
  <si>
    <t>Būves nosaukums:  Daudzdzīvokļu ēka</t>
  </si>
  <si>
    <t>Jumta remonts un siltināšana</t>
  </si>
  <si>
    <t>Ventilācijas vārstu ierīkošana atbilstoši ražotāja montāžai</t>
  </si>
  <si>
    <t>Veco logu demontāža un jaunu PVC logu bloku uzstādīšana (ar Uw ≤ 1,3 W/(m2K))</t>
  </si>
  <si>
    <t>Stiprinājumi</t>
  </si>
  <si>
    <t>Blīvējuma materiāls</t>
  </si>
  <si>
    <t>Noslēgvārsts DN15</t>
  </si>
  <si>
    <t>Noslēgvārsts DN20</t>
  </si>
  <si>
    <t>Noslēgvārsts DN25</t>
  </si>
  <si>
    <t>Tērauda caurule DN32</t>
  </si>
  <si>
    <t>Tērauda caurule DN40</t>
  </si>
  <si>
    <t>Tērauda caurule DN50</t>
  </si>
  <si>
    <t>Objekta adrese:  Nākotnes iela 8, Ķekava, Ķekavas pag., Ķekavas nov., LV-2123, KAD.NR.80700081269001</t>
  </si>
  <si>
    <t>No spiediena neatkarīgs dinamiskais radiatora termostatiskais vārsts AR-DV DN15</t>
  </si>
  <si>
    <t>Automātiskais atgaisotājs (pēdējā stāva radiatoriem)</t>
  </si>
  <si>
    <t>SILTUMMEZGLS</t>
  </si>
  <si>
    <t>Lodveida ventilis DN20</t>
  </si>
  <si>
    <t>Manometrs 0-16 bar</t>
  </si>
  <si>
    <t>Tērauda caurule DN20</t>
  </si>
  <si>
    <t>Profils 50x50x3</t>
  </si>
  <si>
    <t>Kabelis</t>
  </si>
  <si>
    <t>Cauruļu veidgabali, stiprinājumi, saskrūves u.c. palīgmateriāli</t>
  </si>
  <si>
    <t>Marķēšanas materiāli</t>
  </si>
  <si>
    <t>Cauruļvadu hidrauliskā pārbaude</t>
  </si>
  <si>
    <t>Sistēmas ieregulēšanas un balansēšanas darbi</t>
  </si>
  <si>
    <t>Elektromontāžas darbi siltummezgla iekārtu pieslēgšanai</t>
  </si>
  <si>
    <t>Lodveida ventilis ar metināmiem galiem DN50</t>
  </si>
  <si>
    <t>Esošā siltummezgla demontāžas darbi</t>
  </si>
  <si>
    <t>Termometrs 0-100 C</t>
  </si>
  <si>
    <t>El. Sadales skapis</t>
  </si>
  <si>
    <t>Ārgaisa temperatūras sensors ESMT</t>
  </si>
  <si>
    <t>Ūdens temperatūras sensors ESM-11</t>
  </si>
  <si>
    <t>Pārspiediena vārsts AVDO 20</t>
  </si>
  <si>
    <t>Vadības bloks ar programmas karti ECL-296/A230</t>
  </si>
  <si>
    <t>Vārsta izpildmehānisms AMV 435</t>
  </si>
  <si>
    <t>Filtrs DN50</t>
  </si>
  <si>
    <t>regulēšanas trejgaitas vārsts VRG3 DN32 Kvs16</t>
  </si>
  <si>
    <t>L-1 logu bloks (850x1450)</t>
  </si>
  <si>
    <t>L-2 logu bloks (1150x1450)</t>
  </si>
  <si>
    <t>L-3 logu bloks ar balkona durvīm(1600x2150)</t>
  </si>
  <si>
    <t>L-4 logu bloks ar balkona durvīm(1600x2150)</t>
  </si>
  <si>
    <t>L-5 logu bloks ar balkona durvīm(1900x2150)</t>
  </si>
  <si>
    <t>L-6 logu bloks ar balkona durvīm(2450x2150)</t>
  </si>
  <si>
    <t>L-7 logu bloks ar balkona durvīm(2450x2150)</t>
  </si>
  <si>
    <t>L-8 logu bloks (1800x600)</t>
  </si>
  <si>
    <t>L-10 metāla reste (300x250)</t>
  </si>
  <si>
    <t>L-9 logu bloks (1200x1300)</t>
  </si>
  <si>
    <t>D-1 terauda durvju bloks  (1360x2100)</t>
  </si>
  <si>
    <t>D-2 tērauda durvju bloks  (1090x2100)</t>
  </si>
  <si>
    <t>D-3 koka durvju bloks  (1360x2100)</t>
  </si>
  <si>
    <t>Cokola logu šahtu atjaunošana un restīšu ierīkošana</t>
  </si>
  <si>
    <t>Siltumizloācijas ieklāšana virs jumta-kāpņu telpas (rasejums AR-8 (P3))</t>
  </si>
  <si>
    <t>Jumta margu demontāža</t>
  </si>
  <si>
    <t>Jumta lūkas uzstādīšana 800x800</t>
  </si>
  <si>
    <t>16</t>
  </si>
  <si>
    <t>Lāseņi</t>
  </si>
  <si>
    <t xml:space="preserve">Cepures (asis 1; 7; 10; 13; 16) </t>
  </si>
  <si>
    <t>Skursteņu jumtiņu krāsošana</t>
  </si>
  <si>
    <t>Ailu apdare pēc AR-20  rasējumiem</t>
  </si>
  <si>
    <t>Balkona  griestu dekoratīvais krāsojums atbilstoši krāsu pasei</t>
  </si>
  <si>
    <t xml:space="preserve">Vates iestrāde pārseguma pārkarei </t>
  </si>
  <si>
    <t>Pārkares apdare ar sietu iestrādātu līmjavas kārtā</t>
  </si>
  <si>
    <t>Pārkares dekoratīvais apmetums</t>
  </si>
  <si>
    <t>Pārkares dekoratīvais krāsojums atbilstoši krāsu pasei</t>
  </si>
  <si>
    <t xml:space="preserve">Būvgružu savākšana un izvesšana </t>
  </si>
  <si>
    <t>Kokmateriāls</t>
  </si>
  <si>
    <t>Palīgmateriāli (leņķi, skrūves)</t>
  </si>
  <si>
    <t>Būvdarbu nosaukums</t>
  </si>
  <si>
    <t>Apakšklājs &gt; 3,00 kg/m2 Bikroelast EPP vai ekvivalents</t>
  </si>
  <si>
    <t>Virsklājs &gt; 4,00 kg/m2 Bikroelast EKP vai ekvivalents</t>
  </si>
  <si>
    <t>Notekrenes, teknes BORGA vai ekvivalents d=100mm</t>
  </si>
  <si>
    <t>Skrepa M600 vai ekvivalents</t>
  </si>
  <si>
    <t>Penetron vai ekvivalents</t>
  </si>
  <si>
    <t>Gunts krāsa Sadolin Sando Base vai ekvivalents</t>
  </si>
  <si>
    <t>Krāsa Sadolin Sando F vai ekvivalents</t>
  </si>
  <si>
    <t>Notekrenes BORGA vai ekvivalents d=100mm</t>
  </si>
  <si>
    <t>Akmens vates apaksklajs Rockwool Spodrock 100 vai ekvivalents (siltumvadības koeficients λ ≤  0,041 W/(mK)) 100mm</t>
  </si>
  <si>
    <t>Akmens vates apaksklajs Rockwool Spodrock 120 vai ekvivalents (siltumvadības koeficients λ ≤  0,041 W/(mK)) 120mm</t>
  </si>
  <si>
    <t>Akmens vates virslānis PAROC Rob 60 vai ekvivalents (siltumvadības koeficients λ ≤  0,041 W/(mK)) 30mm</t>
  </si>
  <si>
    <t>Zemapmetuma grunts SAKRET PG vai ekvivalents</t>
  </si>
  <si>
    <t>Līmjava SAKRET BAK vai ekvivalents</t>
  </si>
  <si>
    <t xml:space="preserve">Dībeļi wkret-met 10x200mm vai ekvivalents </t>
  </si>
  <si>
    <t>ISOVER FS30 minerālvate vai ekvivalents λ≤0,039W/mK b=150mm</t>
  </si>
  <si>
    <t>Zemapmetuma grunts SAKRET PG</t>
  </si>
  <si>
    <t>Apmetums SAKRET SBP</t>
  </si>
  <si>
    <t xml:space="preserve">Dībeļi wkret-met 10x70mm vai ekvivalents </t>
  </si>
  <si>
    <t>ISOVER FS30 minerālvate vai ekvivalents  λ≤0,039W/mK b=30mm</t>
  </si>
  <si>
    <t>Krāsa tonēta Sadolin Sando F vai ekvivalents</t>
  </si>
  <si>
    <t>Rockwool Monrock PRO 200 vai ekvivalents  λ≤0,038W/mK 200mm</t>
  </si>
  <si>
    <t>Vincents betongrunt vai ekvivalents</t>
  </si>
  <si>
    <t>Antikorozijas materiāls Pagel MS02 vai ekvivalents</t>
  </si>
  <si>
    <t>Betona remonta sastāvs Pagel MS20 vai ekvivalents</t>
  </si>
  <si>
    <t>Putupolistirols Tenapors supra EPS-120 vai ekvivalents λ≤0,037W/mK b=100mm</t>
  </si>
  <si>
    <t>Bituma bāzes hidroizolāciju/līmi bez šķīdinātājiem TechnoNICOL vai ekvivalents</t>
  </si>
  <si>
    <t>Apmetums SAKRET SBP vai ekvivalents</t>
  </si>
  <si>
    <t>Gunts krāsa HANSA SILICAT PRIMIER vai ekvivalents</t>
  </si>
  <si>
    <t>Tonēta cokola krāsa HANSA SOKKEL vai ekvivalents</t>
  </si>
  <si>
    <t>Ārējā elpojoša logu lenta 301 vai ekvivalents</t>
  </si>
  <si>
    <t>Iekšējā tvaika izolācijas logu lenta 5301 vai ekvivalents</t>
  </si>
  <si>
    <t>Sienu gruntēšana un apmešana (vincents tifgrunt, Knauf rotband vai ekvivalents)</t>
  </si>
  <si>
    <t>Sienu špaktelēšana, slīpēšana (Vetonit LR vai ekvivalents)</t>
  </si>
  <si>
    <t>Sienu gruntēšana un krāsošana (Ūdens emulsija tonēta SADOLIN BINDO 7 vai ekvivalents)</t>
  </si>
  <si>
    <t>Dziļumgrunts vincents tifgrunt vai ekvivalents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</si>
  <si>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</si>
  <si>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</si>
  <si>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</si>
  <si>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</si>
  <si>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</si>
  <si>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22-900-1200 Purmo compact vai ekvivalents</t>
  </si>
  <si>
    <t>Būvapjomi Nr. 2-1</t>
  </si>
  <si>
    <t>Minerālvates izolācijas čaula, ar alum. atstarojošo slāni; s=30mm 27 (λ ≤  0,045 W/(mK)) Paroc vai ekvivalents</t>
  </si>
  <si>
    <t>Minerālvates izolācijas čaula, ar alum. atstarojošo slāni; s=30mm 42 (λ ≤  0,045 W/(mK)) Paroc vai ekvivalents</t>
  </si>
  <si>
    <t>Minerālvates izolācijas čaula, ar alum. atstarojošo slāni; s=50mm 60 (λ ≤  0,045 W/(mK)) Paroc vai ekvivalents</t>
  </si>
  <si>
    <t>Minerālvates izolācijas čaula, ar alum. atstarojošo slāni; s=50mm 21 (λ ≤  0,045 W/(mK)) Paroc vai ekvivalents</t>
  </si>
  <si>
    <t>Minerālvates izolācijas čaula, ar alum. atstarojošo slāni; s=50mm 27 (λ ≤  0,045 W/(mK)) Paroc vai ekvivalents</t>
  </si>
  <si>
    <t>Minerālvates izolācijas čaula, ar alum. atstarojošo slāni; s=50mm 34 (λ ≤  0,045 W/(mK)) Paroc vai ekvivalents</t>
  </si>
  <si>
    <t>Minerālvates izolācijas čaula, ar alum. atstarojošo slāni; s=50mm 42 (λ ≤  0,045 W/(mK)) Paroc vai ekvivalents</t>
  </si>
  <si>
    <t>Minerālvates izolācijas čaula, ar alum. atstarojošo slāni; s=50mm 48 (λ ≤  0,045 W/(mK)) Paroc vai ekvivalents</t>
  </si>
  <si>
    <t>Būvapjomi Nr. 1-7</t>
  </si>
  <si>
    <t>Būvapjomi Nr. 1-6</t>
  </si>
  <si>
    <t>Būvapjomi Nr. 1-5</t>
  </si>
  <si>
    <t>Būvapjomi Nr. 1-4</t>
  </si>
  <si>
    <t>Būvapjomi Nr. 1-3</t>
  </si>
  <si>
    <t>33</t>
  </si>
  <si>
    <t>Būvapjomi Nr. 1-2</t>
  </si>
  <si>
    <t>Būvapjomi Nr. 1-1</t>
  </si>
  <si>
    <t xml:space="preserve">Tvaika izolācija ELT-PEFOIL 200 vai ekvivalents </t>
  </si>
  <si>
    <t>Tvaika izolacijas ierīkošana (skatīt AR-16;23 rasējumu)</t>
  </si>
  <si>
    <t>Aeratoru montāža AERATORS ULTRA D110/130 vai ekvivalents (skatīt AR-5 rasējumu)</t>
  </si>
  <si>
    <t>Lietus ūdens novadsistēmas uzstādīšana (skatīt AR-5 rasējumu)</t>
  </si>
  <si>
    <t>Lietus ūdens novadsistēmas uzstādīšana  (skatīt AR-4;5 rasējumu)</t>
  </si>
  <si>
    <t>Pašregulējošais svaiga gaisa ventilis - VTK-80 vai ekvivalents</t>
  </si>
  <si>
    <t>Segumu demontāža ap ēku papildus no ēkas 1.0 m platumā, lai nodrošinātu vietu cokola apdares darbu veikšanai</t>
  </si>
  <si>
    <t>Esošās ūdens novadīšanas joslas demontāža 0,80 m</t>
  </si>
  <si>
    <t>Šķembas  frakcija 0-40</t>
  </si>
  <si>
    <t>Šķembas  frakcija 40-70</t>
  </si>
  <si>
    <t>Veco durvju demontāža un jaunu koka un tērauda durvju bloka uzstādīšana (ar Uw ≤ 1,8 W/(m2K))</t>
  </si>
  <si>
    <t>Būvniecības koptāme</t>
  </si>
  <si>
    <t>Atklāts konkurss  Nr. ĶN2017/EEF3</t>
  </si>
  <si>
    <t>Pasūtītājs:</t>
  </si>
  <si>
    <t xml:space="preserve">SIA  "Ķekavas nami" </t>
  </si>
  <si>
    <t>Rāmavas iela 17, Rāmava, Ķekavas novads</t>
  </si>
  <si>
    <t>Nosaukums</t>
  </si>
  <si>
    <t>Reģistrācijas numurs</t>
  </si>
  <si>
    <t>Juridiskā adrese</t>
  </si>
  <si>
    <t>Būvniecīgas līguma Nr.:</t>
  </si>
  <si>
    <t>Numurs</t>
  </si>
  <si>
    <t>Izpildītājs:</t>
  </si>
  <si>
    <t>Objekts: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</si>
  <si>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                                                                                            Līguma Nr.DME0000203</t>
  </si>
  <si>
    <t>Līguma summa</t>
  </si>
  <si>
    <t>Objekta adrese:</t>
  </si>
  <si>
    <t>Nākotnes iela 8</t>
  </si>
  <si>
    <t>Ķekava</t>
  </si>
  <si>
    <t>Ķekavas novads</t>
  </si>
  <si>
    <t>iela, mājas Nr. vai nosaukums, pasrta indekss</t>
  </si>
  <si>
    <t>Pilsēta/pagasts</t>
  </si>
  <si>
    <t>Novads/Republikas nozīmes pilsēta</t>
  </si>
  <si>
    <t xml:space="preserve"> Tāme sastādīta: ___________________</t>
  </si>
  <si>
    <t>Nr.p.k.</t>
  </si>
  <si>
    <t>Objekta nosaukums</t>
  </si>
  <si>
    <t>Objekta izmaksas (EUR)</t>
  </si>
  <si>
    <t>Objekta  izmaksas</t>
  </si>
  <si>
    <t>Kopā:</t>
  </si>
  <si>
    <t>PVN ( 21%):</t>
  </si>
  <si>
    <t>Pavisam būvniecības izmaksas:</t>
  </si>
  <si>
    <t>Izpildītāja pārstāvis:</t>
  </si>
  <si>
    <t>Vārds, Uzvārds</t>
  </si>
  <si>
    <t>Amats</t>
  </si>
  <si>
    <t>Datums</t>
  </si>
  <si>
    <t xml:space="preserve"> Kopsavilkuma aprēķins pa darbu veidiem  </t>
  </si>
  <si>
    <t>Objekta adrese:  Nākotnes ielā 8, Ķekava, Ķekavas pag., Ķekavas nov., LV-2123, KAD.NR.80700081269</t>
  </si>
  <si>
    <t xml:space="preserve"> Par kopējo summu, </t>
  </si>
  <si>
    <t xml:space="preserve"> Kopējā darbietilpība, c/h:</t>
  </si>
  <si>
    <t>Tāme sastādīta: 2017. gada .........</t>
  </si>
  <si>
    <t xml:space="preserve"> </t>
  </si>
  <si>
    <t>Nr.                        p.k.</t>
  </si>
  <si>
    <t>Kods, tāmes Nr.</t>
  </si>
  <si>
    <t>Darbu veids</t>
  </si>
  <si>
    <t>Tāmes izmaksas (EUR)</t>
  </si>
  <si>
    <t>Tai skaitā</t>
  </si>
  <si>
    <t xml:space="preserve">Darb-ietilpība (c/h)  </t>
  </si>
  <si>
    <t>darba alga (EUR)</t>
  </si>
  <si>
    <t>materiāli (EUR)</t>
  </si>
  <si>
    <t xml:space="preserve">mehā-nismi (EUR)   </t>
  </si>
  <si>
    <t>1.Vispārējie būvdarbi</t>
  </si>
  <si>
    <t>1-1</t>
  </si>
  <si>
    <t>1-2</t>
  </si>
  <si>
    <t>1-3</t>
  </si>
  <si>
    <t>1-4</t>
  </si>
  <si>
    <t>1-5</t>
  </si>
  <si>
    <t>1-6</t>
  </si>
  <si>
    <t>1-7</t>
  </si>
  <si>
    <t>2.speciālie būvdarbi</t>
  </si>
  <si>
    <t>2-1</t>
  </si>
  <si>
    <t xml:space="preserve">Virsizdevumi % </t>
  </si>
  <si>
    <t>t.sk.darba aizsardzība</t>
  </si>
  <si>
    <t xml:space="preserve">Peļņa % </t>
  </si>
  <si>
    <t>Darba devēja sociālais nodoklis %</t>
  </si>
  <si>
    <t>Kopā bez PVN 21%</t>
  </si>
  <si>
    <t xml:space="preserve">Sastādīja: </t>
  </si>
  <si>
    <t>Pārbaudīja:</t>
  </si>
  <si>
    <t>Vienības izmaksas</t>
  </si>
  <si>
    <t>Kopā uz visu apjomu</t>
  </si>
  <si>
    <t>Materiāli bez PVN</t>
  </si>
  <si>
    <t>Darbs bez soc.nod.</t>
  </si>
  <si>
    <t>Mehānismi bez PVN</t>
  </si>
  <si>
    <t>laika norma, c/h</t>
  </si>
  <si>
    <t>darba samaksas likme, EUR/h</t>
  </si>
  <si>
    <t>darba alga, EUR</t>
  </si>
  <si>
    <t>materiālu cena, EUR</t>
  </si>
  <si>
    <t>mehānismi, EUR</t>
  </si>
  <si>
    <t>kopā, EUR</t>
  </si>
  <si>
    <t>darbietilp., c/h</t>
  </si>
  <si>
    <t>summa, EUR</t>
  </si>
  <si>
    <t>Tāmes izmaksas, EUR</t>
  </si>
  <si>
    <t>Materiālu un būvgružu transporta izdevumi  %</t>
  </si>
  <si>
    <t>Tiešās izmaksas kopā, EUR:</t>
  </si>
  <si>
    <t xml:space="preserve">  (paraksts un tā atšifrējums, datums)</t>
  </si>
  <si>
    <t>ĒKAS  JUMTS</t>
  </si>
  <si>
    <t>Fasādes siltināšana</t>
  </si>
  <si>
    <t>Cokola siltināšana</t>
  </si>
  <si>
    <t>KOPĀ:</t>
  </si>
  <si>
    <t>PAROC CGL20cy lamellas b=100mm (λ ≤  0,040 W/(mK)) vai ekvivalents</t>
  </si>
  <si>
    <t>Ēkas  apkures sistēma un radiatoru nomaiņa</t>
  </si>
  <si>
    <t>Apkures sistēmas pārbūve, daļēja jaunu radiatoru montāža, uzstādot termoregulējošos ventiļus</t>
  </si>
  <si>
    <t>Būvlaukuma iekārtošana</t>
  </si>
  <si>
    <t>Apkures sistēmas cirkulācijas sūknis ar el. vadību. Stratos 40/1-10 vai ekvivalents</t>
  </si>
  <si>
    <t>Karstā ūdens skaitītājs Qnom=6m3/st.; DN32 ar attālinātu nolasīšanu</t>
  </si>
  <si>
    <t>Stikla šķiedrassiets 145 g/m2 (Valmiera)vai ekvivalents</t>
  </si>
  <si>
    <t>Ugunsdrošas lūkas uzstādīšana 1200x1200 LU-3</t>
  </si>
  <si>
    <t>Siets , 145 g/m2 (Valmiera)vai ekvivalents</t>
  </si>
  <si>
    <t>Termostatiskais sensors (termogalva) Danfos ar ieregulējamu ne zemāk par 16oC (RAS-C5015) vai ekvivalents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</si>
</sst>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0.0"/>
    <numFmt numFmtId="177" formatCode="_(* #,##0.00_);_(* \(#,##0.00\);_(* &quot;-&quot;??_);_(@_)"/>
    <numFmt numFmtId="178" formatCode="_-* #,##0.00\ _k_r_-;\-* #,##0.00\ _k_r_-;_-* &quot;-&quot;??\ _k_r_-;_-@_-"/>
    <numFmt numFmtId="179" formatCode="&quot;Ls &quot;#,##0.00"/>
  </numFmts>
  <fonts count="8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charset val="186"/>
    </font>
    <font>
      <b/>
      <sz val="16"/>
      <color indexed="8"/>
      <name val="Arial Narrow"/>
      <family val="2"/>
    </font>
    <font>
      <sz val="12"/>
      <name val="Times New Roman"/>
      <family val="1"/>
      <charset val="186"/>
    </font>
    <font>
      <sz val="12"/>
      <name val="Arial Narrow"/>
      <family val="2"/>
    </font>
    <font>
      <sz val="10"/>
      <color indexed="8"/>
      <name val="Arial Narrow"/>
      <family val="2"/>
      <charset val="186"/>
    </font>
    <font>
      <b/>
      <sz val="12"/>
      <color indexed="8"/>
      <name val="Arial Narrow"/>
      <family val="2"/>
      <charset val="186"/>
    </font>
    <font>
      <sz val="9"/>
      <color indexed="8"/>
      <name val="Arial Narrow"/>
      <family val="2"/>
      <charset val="186"/>
    </font>
    <font>
      <sz val="10"/>
      <color indexed="8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sz val="10"/>
      <name val="Arial Narrow"/>
      <family val="2"/>
      <charset val="186"/>
    </font>
    <font>
      <sz val="10"/>
      <color indexed="14"/>
      <name val="Arial Narrow"/>
      <family val="2"/>
    </font>
    <font>
      <b/>
      <sz val="12"/>
      <name val="Arial Narrow"/>
      <family val="2"/>
      <charset val="186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 Narrow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0"/>
      <color indexed="14"/>
      <name val="Times New Roman"/>
      <family val="1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8">
    <xf numFmtId="0" fontId="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8" fontId="9" fillId="0" borderId="0">
      <protection locked="0"/>
    </xf>
    <xf numFmtId="168" fontId="10" fillId="0" borderId="0">
      <protection locked="0"/>
    </xf>
    <xf numFmtId="169" fontId="36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0" fontId="9" fillId="0" borderId="0">
      <protection locked="0"/>
    </xf>
    <xf numFmtId="170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1" fontId="17" fillId="0" borderId="0">
      <protection locked="0"/>
    </xf>
    <xf numFmtId="171" fontId="18" fillId="0" borderId="0">
      <protection locked="0"/>
    </xf>
    <xf numFmtId="171" fontId="17" fillId="0" borderId="0">
      <protection locked="0"/>
    </xf>
    <xf numFmtId="171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28" fillId="0" borderId="0"/>
    <xf numFmtId="0" fontId="38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6" fillId="0" borderId="0" applyFill="0" applyBorder="0" applyAlignment="0" applyProtection="0"/>
    <xf numFmtId="0" fontId="31" fillId="0" borderId="0"/>
    <xf numFmtId="0" fontId="36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1" fontId="9" fillId="0" borderId="10">
      <protection locked="0"/>
    </xf>
    <xf numFmtId="172" fontId="33" fillId="0" borderId="0">
      <alignment horizontal="left"/>
    </xf>
    <xf numFmtId="173" fontId="36" fillId="0" borderId="0" applyFill="0" applyBorder="0" applyAlignment="0" applyProtection="0"/>
    <xf numFmtId="174" fontId="36" fillId="0" borderId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5" fontId="36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4" fillId="0" borderId="0"/>
    <xf numFmtId="0" fontId="39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58" fillId="0" borderId="0"/>
    <xf numFmtId="0" fontId="2" fillId="0" borderId="0"/>
  </cellStyleXfs>
  <cellXfs count="419">
    <xf numFmtId="0" fontId="0" fillId="0" borderId="0" xfId="0"/>
    <xf numFmtId="0" fontId="40" fillId="0" borderId="0" xfId="0" applyFont="1" applyFill="1" applyAlignment="1">
      <alignment vertical="center"/>
    </xf>
    <xf numFmtId="176" fontId="40" fillId="0" borderId="0" xfId="75" applyNumberFormat="1" applyFont="1" applyBorder="1" applyAlignment="1">
      <alignment vertical="center"/>
    </xf>
    <xf numFmtId="176" fontId="42" fillId="0" borderId="0" xfId="75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176" fontId="40" fillId="0" borderId="0" xfId="75" applyNumberFormat="1" applyFont="1" applyFill="1" applyBorder="1" applyAlignment="1">
      <alignment vertical="center"/>
    </xf>
    <xf numFmtId="176" fontId="40" fillId="0" borderId="0" xfId="75" applyNumberFormat="1" applyFont="1" applyBorder="1" applyAlignment="1">
      <alignment vertical="center" wrapText="1"/>
    </xf>
    <xf numFmtId="176" fontId="40" fillId="0" borderId="0" xfId="75" applyNumberFormat="1" applyFont="1" applyBorder="1" applyAlignment="1">
      <alignment horizontal="center" vertical="center"/>
    </xf>
    <xf numFmtId="2" fontId="40" fillId="0" borderId="0" xfId="75" applyNumberFormat="1" applyFont="1" applyBorder="1" applyAlignment="1">
      <alignment horizontal="center" vertical="center"/>
    </xf>
    <xf numFmtId="49" fontId="43" fillId="0" borderId="0" xfId="75" applyNumberFormat="1" applyFont="1" applyBorder="1" applyAlignment="1">
      <alignment horizontal="center" vertical="center"/>
    </xf>
    <xf numFmtId="176" fontId="40" fillId="0" borderId="0" xfId="75" applyNumberFormat="1" applyFont="1" applyBorder="1" applyAlignment="1">
      <alignment horizontal="center" vertical="center" wrapText="1"/>
    </xf>
    <xf numFmtId="176" fontId="43" fillId="0" borderId="17" xfId="75" applyNumberFormat="1" applyFont="1" applyFill="1" applyBorder="1" applyAlignment="1">
      <alignment horizontal="left" vertical="center" wrapText="1"/>
    </xf>
    <xf numFmtId="1" fontId="40" fillId="0" borderId="11" xfId="75" applyNumberFormat="1" applyFont="1" applyFill="1" applyBorder="1" applyAlignment="1">
      <alignment horizontal="center" vertical="center" wrapText="1"/>
    </xf>
    <xf numFmtId="0" fontId="44" fillId="0" borderId="11" xfId="0" applyNumberFormat="1" applyFont="1" applyFill="1" applyBorder="1" applyAlignment="1" applyProtection="1">
      <alignment vertical="center" wrapText="1"/>
    </xf>
    <xf numFmtId="0" fontId="45" fillId="0" borderId="11" xfId="0" applyFont="1" applyFill="1" applyBorder="1" applyAlignment="1">
      <alignment horizontal="center" vertical="center"/>
    </xf>
    <xf numFmtId="2" fontId="40" fillId="0" borderId="11" xfId="75" applyNumberFormat="1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49" fontId="40" fillId="0" borderId="0" xfId="75" applyNumberFormat="1" applyFont="1" applyBorder="1" applyAlignment="1">
      <alignment vertical="center" wrapText="1"/>
    </xf>
    <xf numFmtId="1" fontId="40" fillId="0" borderId="15" xfId="75" applyNumberFormat="1" applyFont="1" applyFill="1" applyBorder="1" applyAlignment="1">
      <alignment horizontal="center" vertical="center" wrapText="1"/>
    </xf>
    <xf numFmtId="2" fontId="40" fillId="0" borderId="15" xfId="75" applyNumberFormat="1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1" fontId="40" fillId="0" borderId="17" xfId="75" applyNumberFormat="1" applyFont="1" applyBorder="1" applyAlignment="1">
      <alignment horizontal="center" vertical="center"/>
    </xf>
    <xf numFmtId="49" fontId="40" fillId="0" borderId="11" xfId="75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 applyProtection="1">
      <alignment vertical="center" wrapText="1"/>
    </xf>
    <xf numFmtId="0" fontId="40" fillId="0" borderId="15" xfId="0" applyNumberFormat="1" applyFont="1" applyFill="1" applyBorder="1" applyAlignment="1" applyProtection="1">
      <alignment vertical="center" wrapText="1"/>
    </xf>
    <xf numFmtId="0" fontId="48" fillId="0" borderId="0" xfId="0" applyFont="1" applyFill="1" applyBorder="1" applyAlignment="1">
      <alignment vertical="center"/>
    </xf>
    <xf numFmtId="1" fontId="48" fillId="0" borderId="11" xfId="0" applyNumberFormat="1" applyFont="1" applyFill="1" applyBorder="1" applyAlignment="1">
      <alignment horizontal="center" vertical="center"/>
    </xf>
    <xf numFmtId="2" fontId="40" fillId="0" borderId="16" xfId="75" applyNumberFormat="1" applyFont="1" applyFill="1" applyBorder="1" applyAlignment="1">
      <alignment horizontal="center" vertical="center"/>
    </xf>
    <xf numFmtId="0" fontId="51" fillId="0" borderId="12" xfId="69" applyFont="1" applyFill="1" applyBorder="1" applyAlignment="1">
      <alignment wrapText="1"/>
    </xf>
    <xf numFmtId="0" fontId="51" fillId="0" borderId="12" xfId="69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/>
    </xf>
    <xf numFmtId="0" fontId="40" fillId="0" borderId="11" xfId="0" applyFont="1" applyBorder="1" applyAlignment="1">
      <alignment horizontal="left" vertical="center" wrapText="1"/>
    </xf>
    <xf numFmtId="3" fontId="40" fillId="0" borderId="11" xfId="0" applyNumberFormat="1" applyFont="1" applyBorder="1" applyAlignment="1">
      <alignment horizontal="center" vertical="center"/>
    </xf>
    <xf numFmtId="1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11" xfId="0" applyFont="1" applyBorder="1" applyAlignment="1">
      <alignment horizontal="justify" vertical="center"/>
    </xf>
    <xf numFmtId="0" fontId="47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center"/>
    </xf>
    <xf numFmtId="3" fontId="40" fillId="0" borderId="11" xfId="0" applyNumberFormat="1" applyFont="1" applyFill="1" applyBorder="1" applyAlignment="1">
      <alignment horizontal="center" vertical="center"/>
    </xf>
    <xf numFmtId="1" fontId="40" fillId="0" borderId="15" xfId="75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 applyProtection="1">
      <alignment vertical="center"/>
    </xf>
    <xf numFmtId="176" fontId="43" fillId="0" borderId="11" xfId="75" applyNumberFormat="1" applyFont="1" applyFill="1" applyBorder="1" applyAlignment="1">
      <alignment horizontal="left" vertical="center" wrapText="1"/>
    </xf>
    <xf numFmtId="1" fontId="45" fillId="0" borderId="11" xfId="0" applyNumberFormat="1" applyFont="1" applyFill="1" applyBorder="1" applyAlignment="1">
      <alignment horizontal="center" vertical="center"/>
    </xf>
    <xf numFmtId="2" fontId="40" fillId="0" borderId="11" xfId="0" applyNumberFormat="1" applyFont="1" applyFill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vertical="center" wrapText="1"/>
    </xf>
    <xf numFmtId="2" fontId="40" fillId="0" borderId="12" xfId="69" applyNumberFormat="1" applyFont="1" applyFill="1" applyBorder="1" applyAlignment="1">
      <alignment horizontal="center" vertical="center" wrapText="1"/>
    </xf>
    <xf numFmtId="2" fontId="55" fillId="0" borderId="18" xfId="0" applyNumberFormat="1" applyFont="1" applyFill="1" applyBorder="1" applyAlignment="1">
      <alignment horizontal="center" wrapText="1"/>
    </xf>
    <xf numFmtId="2" fontId="55" fillId="0" borderId="12" xfId="0" applyNumberFormat="1" applyFont="1" applyFill="1" applyBorder="1" applyAlignment="1">
      <alignment horizontal="center" wrapText="1"/>
    </xf>
    <xf numFmtId="2" fontId="55" fillId="0" borderId="11" xfId="0" applyNumberFormat="1" applyFont="1" applyFill="1" applyBorder="1" applyAlignment="1">
      <alignment horizontal="center" wrapText="1"/>
    </xf>
    <xf numFmtId="0" fontId="55" fillId="0" borderId="12" xfId="0" applyNumberFormat="1" applyFont="1" applyFill="1" applyBorder="1" applyAlignment="1">
      <alignment horizontal="left" wrapText="1"/>
    </xf>
    <xf numFmtId="0" fontId="55" fillId="0" borderId="12" xfId="0" applyNumberFormat="1" applyFont="1" applyFill="1" applyBorder="1" applyAlignment="1">
      <alignment horizontal="center" wrapText="1"/>
    </xf>
    <xf numFmtId="0" fontId="55" fillId="0" borderId="12" xfId="91" applyNumberFormat="1" applyFont="1" applyFill="1" applyBorder="1" applyAlignment="1">
      <alignment horizontal="left" wrapText="1"/>
    </xf>
    <xf numFmtId="0" fontId="55" fillId="0" borderId="12" xfId="91" applyNumberFormat="1" applyFont="1" applyFill="1" applyBorder="1" applyAlignment="1">
      <alignment horizontal="center" wrapText="1"/>
    </xf>
    <xf numFmtId="0" fontId="55" fillId="0" borderId="18" xfId="0" applyNumberFormat="1" applyFont="1" applyFill="1" applyBorder="1" applyAlignment="1">
      <alignment horizontal="left" wrapText="1"/>
    </xf>
    <xf numFmtId="0" fontId="55" fillId="0" borderId="18" xfId="0" applyNumberFormat="1" applyFont="1" applyFill="1" applyBorder="1" applyAlignment="1">
      <alignment horizontal="center" wrapText="1"/>
    </xf>
    <xf numFmtId="0" fontId="55" fillId="0" borderId="12" xfId="0" applyNumberFormat="1" applyFont="1" applyBorder="1" applyAlignment="1">
      <alignment horizontal="left" wrapText="1"/>
    </xf>
    <xf numFmtId="0" fontId="55" fillId="0" borderId="12" xfId="0" applyNumberFormat="1" applyFont="1" applyBorder="1" applyAlignment="1">
      <alignment horizontal="center" wrapText="1"/>
    </xf>
    <xf numFmtId="0" fontId="55" fillId="0" borderId="11" xfId="0" applyNumberFormat="1" applyFont="1" applyFill="1" applyBorder="1" applyAlignment="1">
      <alignment horizontal="left" wrapText="1"/>
    </xf>
    <xf numFmtId="0" fontId="55" fillId="0" borderId="11" xfId="0" applyNumberFormat="1" applyFont="1" applyFill="1" applyBorder="1" applyAlignment="1">
      <alignment horizontal="center" wrapText="1"/>
    </xf>
    <xf numFmtId="0" fontId="40" fillId="0" borderId="12" xfId="0" applyNumberFormat="1" applyFont="1" applyFill="1" applyBorder="1" applyAlignment="1">
      <alignment horizontal="left" wrapText="1"/>
    </xf>
    <xf numFmtId="0" fontId="40" fillId="0" borderId="12" xfId="0" applyNumberFormat="1" applyFont="1" applyFill="1" applyBorder="1" applyAlignment="1">
      <alignment horizontal="center" wrapText="1"/>
    </xf>
    <xf numFmtId="0" fontId="40" fillId="0" borderId="18" xfId="0" applyNumberFormat="1" applyFont="1" applyFill="1" applyBorder="1" applyAlignment="1">
      <alignment horizontal="left" wrapText="1"/>
    </xf>
    <xf numFmtId="0" fontId="40" fillId="0" borderId="18" xfId="0" applyNumberFormat="1" applyFont="1" applyFill="1" applyBorder="1" applyAlignment="1">
      <alignment horizontal="center" wrapText="1"/>
    </xf>
    <xf numFmtId="0" fontId="51" fillId="0" borderId="11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wrapText="1"/>
    </xf>
    <xf numFmtId="0" fontId="40" fillId="0" borderId="12" xfId="0" applyNumberFormat="1" applyFont="1" applyBorder="1" applyAlignment="1">
      <alignment horizontal="left" wrapText="1"/>
    </xf>
    <xf numFmtId="0" fontId="40" fillId="0" borderId="11" xfId="0" applyNumberFormat="1" applyFont="1" applyFill="1" applyBorder="1" applyAlignment="1" applyProtection="1">
      <alignment horizontal="left" vertical="center" wrapText="1"/>
    </xf>
    <xf numFmtId="0" fontId="43" fillId="0" borderId="17" xfId="75" applyNumberFormat="1" applyFont="1" applyBorder="1" applyAlignment="1">
      <alignment vertical="center" wrapText="1"/>
    </xf>
    <xf numFmtId="0" fontId="40" fillId="0" borderId="17" xfId="0" applyNumberFormat="1" applyFont="1" applyFill="1" applyBorder="1" applyAlignment="1">
      <alignment horizontal="center" vertical="center"/>
    </xf>
    <xf numFmtId="0" fontId="45" fillId="0" borderId="11" xfId="0" applyNumberFormat="1" applyFont="1" applyFill="1" applyBorder="1" applyAlignment="1">
      <alignment horizontal="center" vertical="center"/>
    </xf>
    <xf numFmtId="49" fontId="40" fillId="0" borderId="11" xfId="0" applyNumberFormat="1" applyFont="1" applyBorder="1" applyAlignment="1">
      <alignment horizontal="left" vertical="center" wrapText="1"/>
    </xf>
    <xf numFmtId="0" fontId="40" fillId="0" borderId="11" xfId="106" applyFont="1" applyBorder="1" applyAlignment="1">
      <alignment horizontal="center" vertical="center"/>
    </xf>
    <xf numFmtId="0" fontId="40" fillId="0" borderId="11" xfId="106" applyFont="1" applyBorder="1" applyAlignment="1">
      <alignment horizontal="left" vertical="center" wrapText="1"/>
    </xf>
    <xf numFmtId="0" fontId="40" fillId="0" borderId="11" xfId="106" applyFont="1" applyBorder="1" applyAlignment="1">
      <alignment horizontal="center"/>
    </xf>
    <xf numFmtId="0" fontId="37" fillId="0" borderId="11" xfId="0" applyFont="1" applyBorder="1" applyAlignment="1">
      <alignment horizontal="center" vertical="center" wrapText="1"/>
    </xf>
    <xf numFmtId="3" fontId="40" fillId="0" borderId="11" xfId="0" applyNumberFormat="1" applyFont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1" fontId="45" fillId="0" borderId="25" xfId="0" applyNumberFormat="1" applyFont="1" applyFill="1" applyBorder="1" applyAlignment="1">
      <alignment horizontal="center" vertical="center"/>
    </xf>
    <xf numFmtId="0" fontId="40" fillId="0" borderId="25" xfId="0" applyNumberFormat="1" applyFont="1" applyFill="1" applyBorder="1" applyAlignment="1" applyProtection="1">
      <alignment vertical="center" wrapText="1"/>
    </xf>
    <xf numFmtId="0" fontId="45" fillId="0" borderId="25" xfId="0" applyFont="1" applyFill="1" applyBorder="1" applyAlignment="1">
      <alignment horizontal="center" vertical="center"/>
    </xf>
    <xf numFmtId="2" fontId="40" fillId="0" borderId="25" xfId="0" applyNumberFormat="1" applyFont="1" applyFill="1" applyBorder="1" applyAlignment="1">
      <alignment horizontal="center" vertical="center"/>
    </xf>
    <xf numFmtId="1" fontId="40" fillId="0" borderId="25" xfId="0" applyNumberFormat="1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1" fontId="40" fillId="0" borderId="25" xfId="75" applyNumberFormat="1" applyFont="1" applyFill="1" applyBorder="1" applyAlignment="1">
      <alignment horizontal="center" vertical="center" wrapText="1"/>
    </xf>
    <xf numFmtId="2" fontId="40" fillId="0" borderId="25" xfId="75" applyNumberFormat="1" applyFont="1" applyFill="1" applyBorder="1" applyAlignment="1">
      <alignment horizontal="center" vertical="center"/>
    </xf>
    <xf numFmtId="0" fontId="40" fillId="0" borderId="25" xfId="0" applyNumberFormat="1" applyFont="1" applyFill="1" applyBorder="1" applyAlignment="1" applyProtection="1">
      <alignment horizontal="left" vertical="center" wrapText="1"/>
    </xf>
    <xf numFmtId="1" fontId="48" fillId="0" borderId="25" xfId="0" applyNumberFormat="1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44" fillId="0" borderId="25" xfId="0" applyNumberFormat="1" applyFont="1" applyFill="1" applyBorder="1" applyAlignment="1" applyProtection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5" xfId="0" applyFont="1" applyBorder="1" applyAlignment="1">
      <alignment horizontal="center" vertical="center"/>
    </xf>
    <xf numFmtId="2" fontId="40" fillId="0" borderId="25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left" vertical="center" wrapText="1"/>
    </xf>
    <xf numFmtId="0" fontId="40" fillId="0" borderId="25" xfId="0" applyNumberFormat="1" applyFont="1" applyFill="1" applyBorder="1" applyAlignment="1">
      <alignment horizontal="center" vertical="center"/>
    </xf>
    <xf numFmtId="0" fontId="45" fillId="0" borderId="25" xfId="0" applyNumberFormat="1" applyFont="1" applyFill="1" applyBorder="1" applyAlignment="1">
      <alignment horizontal="center" vertical="center"/>
    </xf>
    <xf numFmtId="0" fontId="40" fillId="0" borderId="25" xfId="0" applyNumberFormat="1" applyFont="1" applyFill="1" applyBorder="1" applyAlignment="1">
      <alignment horizontal="left" vertical="center" wrapText="1"/>
    </xf>
    <xf numFmtId="1" fontId="40" fillId="0" borderId="25" xfId="0" applyNumberFormat="1" applyFont="1" applyBorder="1" applyAlignment="1">
      <alignment horizontal="center" vertical="center"/>
    </xf>
    <xf numFmtId="0" fontId="40" fillId="0" borderId="25" xfId="0" applyNumberFormat="1" applyFont="1" applyFill="1" applyBorder="1" applyAlignment="1">
      <alignment horizontal="left" wrapText="1"/>
    </xf>
    <xf numFmtId="0" fontId="40" fillId="0" borderId="25" xfId="0" applyNumberFormat="1" applyFont="1" applyFill="1" applyBorder="1" applyAlignment="1">
      <alignment horizontal="center" wrapText="1"/>
    </xf>
    <xf numFmtId="2" fontId="55" fillId="0" borderId="25" xfId="0" applyNumberFormat="1" applyFont="1" applyFill="1" applyBorder="1" applyAlignment="1">
      <alignment horizontal="center" wrapText="1"/>
    </xf>
    <xf numFmtId="0" fontId="40" fillId="0" borderId="25" xfId="91" applyNumberFormat="1" applyFont="1" applyFill="1" applyBorder="1" applyAlignment="1">
      <alignment horizontal="left" wrapText="1"/>
    </xf>
    <xf numFmtId="0" fontId="40" fillId="0" borderId="25" xfId="91" applyNumberFormat="1" applyFont="1" applyFill="1" applyBorder="1" applyAlignment="1">
      <alignment horizontal="center" wrapText="1"/>
    </xf>
    <xf numFmtId="49" fontId="40" fillId="0" borderId="25" xfId="75" applyNumberFormat="1" applyFont="1" applyFill="1" applyBorder="1" applyAlignment="1">
      <alignment horizontal="center" vertical="center" wrapText="1"/>
    </xf>
    <xf numFmtId="0" fontId="40" fillId="0" borderId="25" xfId="0" applyNumberFormat="1" applyFont="1" applyBorder="1" applyAlignment="1">
      <alignment horizontal="left" wrapText="1"/>
    </xf>
    <xf numFmtId="0" fontId="40" fillId="0" borderId="25" xfId="0" applyNumberFormat="1" applyFont="1" applyBorder="1" applyAlignment="1">
      <alignment horizontal="center" wrapText="1"/>
    </xf>
    <xf numFmtId="0" fontId="40" fillId="0" borderId="25" xfId="0" applyFont="1" applyBorder="1" applyAlignment="1">
      <alignment horizontal="left" vertical="center"/>
    </xf>
    <xf numFmtId="0" fontId="37" fillId="0" borderId="25" xfId="0" applyFont="1" applyBorder="1" applyAlignment="1">
      <alignment horizontal="center" vertical="center"/>
    </xf>
    <xf numFmtId="49" fontId="40" fillId="0" borderId="25" xfId="0" applyNumberFormat="1" applyFont="1" applyBorder="1" applyAlignment="1">
      <alignment horizontal="left" vertical="center" wrapText="1"/>
    </xf>
    <xf numFmtId="1" fontId="40" fillId="0" borderId="25" xfId="0" applyNumberFormat="1" applyFont="1" applyFill="1" applyBorder="1" applyAlignment="1">
      <alignment horizontal="center"/>
    </xf>
    <xf numFmtId="0" fontId="56" fillId="0" borderId="25" xfId="0" applyFont="1" applyBorder="1" applyAlignment="1">
      <alignment horizontal="center" vertical="center"/>
    </xf>
    <xf numFmtId="0" fontId="40" fillId="0" borderId="25" xfId="0" applyFont="1" applyBorder="1" applyAlignment="1">
      <alignment horizontal="justify" vertical="center"/>
    </xf>
    <xf numFmtId="0" fontId="40" fillId="0" borderId="25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/>
    </xf>
    <xf numFmtId="0" fontId="40" fillId="0" borderId="25" xfId="0" applyFont="1" applyFill="1" applyBorder="1" applyAlignment="1">
      <alignment horizontal="center" vertical="center" wrapText="1"/>
    </xf>
    <xf numFmtId="49" fontId="40" fillId="0" borderId="25" xfId="0" applyNumberFormat="1" applyFont="1" applyBorder="1" applyAlignment="1">
      <alignment horizontal="left" wrapText="1"/>
    </xf>
    <xf numFmtId="0" fontId="40" fillId="0" borderId="25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left" wrapText="1"/>
    </xf>
    <xf numFmtId="1" fontId="40" fillId="0" borderId="25" xfId="0" applyNumberFormat="1" applyFont="1" applyBorder="1" applyAlignment="1">
      <alignment horizontal="center" vertical="center" wrapText="1"/>
    </xf>
    <xf numFmtId="0" fontId="40" fillId="0" borderId="25" xfId="0" applyFont="1" applyBorder="1" applyAlignment="1">
      <alignment vertical="center"/>
    </xf>
    <xf numFmtId="49" fontId="40" fillId="0" borderId="25" xfId="0" applyNumberFormat="1" applyFont="1" applyFill="1" applyBorder="1" applyAlignment="1">
      <alignment horizontal="left" wrapText="1"/>
    </xf>
    <xf numFmtId="0" fontId="40" fillId="0" borderId="25" xfId="0" applyFont="1" applyBorder="1" applyAlignment="1">
      <alignment horizontal="center"/>
    </xf>
    <xf numFmtId="176" fontId="40" fillId="0" borderId="25" xfId="107" applyNumberFormat="1" applyFont="1" applyFill="1" applyBorder="1" applyAlignment="1">
      <alignment vertical="center" wrapText="1"/>
    </xf>
    <xf numFmtId="1" fontId="52" fillId="0" borderId="15" xfId="75" applyNumberFormat="1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2" fontId="51" fillId="0" borderId="25" xfId="0" applyNumberFormat="1" applyFont="1" applyFill="1" applyBorder="1" applyAlignment="1">
      <alignment horizontal="center" vertical="center"/>
    </xf>
    <xf numFmtId="176" fontId="40" fillId="0" borderId="25" xfId="0" applyNumberFormat="1" applyFont="1" applyFill="1" applyBorder="1" applyAlignment="1">
      <alignment horizontal="center" vertical="center"/>
    </xf>
    <xf numFmtId="49" fontId="40" fillId="0" borderId="25" xfId="107" applyNumberFormat="1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wrapText="1"/>
    </xf>
    <xf numFmtId="0" fontId="40" fillId="0" borderId="27" xfId="0" applyFont="1" applyFill="1" applyBorder="1" applyAlignment="1">
      <alignment horizontal="center" wrapText="1"/>
    </xf>
    <xf numFmtId="2" fontId="40" fillId="0" borderId="27" xfId="0" applyNumberFormat="1" applyFont="1" applyFill="1" applyBorder="1" applyAlignment="1">
      <alignment horizontal="center"/>
    </xf>
    <xf numFmtId="0" fontId="40" fillId="0" borderId="12" xfId="0" applyFont="1" applyFill="1" applyBorder="1" applyAlignment="1">
      <alignment wrapText="1"/>
    </xf>
    <xf numFmtId="0" fontId="40" fillId="0" borderId="12" xfId="0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/>
    </xf>
    <xf numFmtId="49" fontId="40" fillId="0" borderId="11" xfId="107" applyNumberFormat="1" applyFont="1" applyFill="1" applyBorder="1" applyAlignment="1">
      <alignment horizontal="center" vertical="center" wrapText="1"/>
    </xf>
    <xf numFmtId="0" fontId="40" fillId="0" borderId="12" xfId="91" applyFont="1" applyFill="1" applyBorder="1" applyAlignment="1">
      <alignment wrapText="1"/>
    </xf>
    <xf numFmtId="0" fontId="40" fillId="0" borderId="12" xfId="91" applyFont="1" applyFill="1" applyBorder="1" applyAlignment="1">
      <alignment horizontal="center" wrapText="1"/>
    </xf>
    <xf numFmtId="1" fontId="40" fillId="0" borderId="12" xfId="91" applyNumberFormat="1" applyFont="1" applyFill="1" applyBorder="1" applyAlignment="1">
      <alignment horizontal="center"/>
    </xf>
    <xf numFmtId="49" fontId="40" fillId="0" borderId="15" xfId="75" applyNumberFormat="1" applyFont="1" applyFill="1" applyBorder="1" applyAlignment="1">
      <alignment horizontal="center" vertical="center" wrapText="1"/>
    </xf>
    <xf numFmtId="0" fontId="55" fillId="0" borderId="28" xfId="0" applyNumberFormat="1" applyFont="1" applyBorder="1" applyAlignment="1">
      <alignment horizontal="left" wrapText="1"/>
    </xf>
    <xf numFmtId="0" fontId="55" fillId="0" borderId="28" xfId="0" applyNumberFormat="1" applyFont="1" applyBorder="1" applyAlignment="1">
      <alignment horizontal="center" wrapText="1"/>
    </xf>
    <xf numFmtId="2" fontId="55" fillId="0" borderId="28" xfId="0" applyNumberFormat="1" applyFont="1" applyFill="1" applyBorder="1" applyAlignment="1">
      <alignment horizontal="center" wrapText="1"/>
    </xf>
    <xf numFmtId="49" fontId="40" fillId="0" borderId="17" xfId="75" applyNumberFormat="1" applyFont="1" applyFill="1" applyBorder="1" applyAlignment="1">
      <alignment horizontal="center" vertical="center" wrapText="1"/>
    </xf>
    <xf numFmtId="0" fontId="40" fillId="0" borderId="13" xfId="91" applyNumberFormat="1" applyFont="1" applyFill="1" applyBorder="1" applyAlignment="1">
      <alignment horizontal="left" wrapText="1"/>
    </xf>
    <xf numFmtId="0" fontId="40" fillId="0" borderId="13" xfId="91" applyNumberFormat="1" applyFont="1" applyFill="1" applyBorder="1" applyAlignment="1">
      <alignment horizontal="center" wrapText="1"/>
    </xf>
    <xf numFmtId="0" fontId="56" fillId="0" borderId="11" xfId="91" applyNumberFormat="1" applyFont="1" applyFill="1" applyBorder="1" applyAlignment="1">
      <alignment horizontal="center" wrapText="1"/>
    </xf>
    <xf numFmtId="0" fontId="57" fillId="0" borderId="11" xfId="91" applyNumberFormat="1" applyFont="1" applyFill="1" applyBorder="1" applyAlignment="1">
      <alignment horizontal="center" wrapText="1"/>
    </xf>
    <xf numFmtId="2" fontId="50" fillId="0" borderId="11" xfId="91" applyNumberFormat="1" applyFont="1" applyFill="1" applyBorder="1" applyAlignment="1">
      <alignment horizontal="center"/>
    </xf>
    <xf numFmtId="0" fontId="40" fillId="0" borderId="11" xfId="0" applyNumberFormat="1" applyFont="1" applyFill="1" applyBorder="1" applyAlignment="1">
      <alignment horizontal="left" wrapText="1"/>
    </xf>
    <xf numFmtId="2" fontId="40" fillId="0" borderId="11" xfId="91" applyNumberFormat="1" applyFont="1" applyFill="1" applyBorder="1" applyAlignment="1">
      <alignment horizontal="center"/>
    </xf>
    <xf numFmtId="2" fontId="40" fillId="0" borderId="13" xfId="91" applyNumberFormat="1" applyFont="1" applyFill="1" applyBorder="1" applyAlignment="1">
      <alignment horizontal="center"/>
    </xf>
    <xf numFmtId="2" fontId="40" fillId="0" borderId="18" xfId="0" applyNumberFormat="1" applyFont="1" applyFill="1" applyBorder="1" applyAlignment="1">
      <alignment horizontal="center"/>
    </xf>
    <xf numFmtId="2" fontId="55" fillId="0" borderId="12" xfId="91" applyNumberFormat="1" applyFont="1" applyFill="1" applyBorder="1" applyAlignment="1">
      <alignment horizontal="center"/>
    </xf>
    <xf numFmtId="1" fontId="55" fillId="0" borderId="11" xfId="0" applyNumberFormat="1" applyFont="1" applyFill="1" applyBorder="1" applyAlignment="1">
      <alignment horizontal="center" wrapText="1"/>
    </xf>
    <xf numFmtId="43" fontId="40" fillId="0" borderId="27" xfId="0" applyNumberFormat="1" applyFont="1" applyBorder="1" applyAlignment="1">
      <alignment horizontal="center" wrapText="1"/>
    </xf>
    <xf numFmtId="2" fontId="40" fillId="0" borderId="27" xfId="0" applyNumberFormat="1" applyFont="1" applyFill="1" applyBorder="1" applyAlignment="1">
      <alignment horizontal="center" wrapText="1"/>
    </xf>
    <xf numFmtId="2" fontId="40" fillId="0" borderId="28" xfId="0" applyNumberFormat="1" applyFont="1" applyFill="1" applyBorder="1" applyAlignment="1">
      <alignment horizontal="center" wrapText="1"/>
    </xf>
    <xf numFmtId="0" fontId="55" fillId="0" borderId="27" xfId="0" applyNumberFormat="1" applyFont="1" applyBorder="1" applyAlignment="1">
      <alignment horizontal="left" wrapText="1"/>
    </xf>
    <xf numFmtId="2" fontId="55" fillId="0" borderId="12" xfId="0" applyNumberFormat="1" applyFont="1" applyFill="1" applyBorder="1" applyAlignment="1">
      <alignment horizontal="center"/>
    </xf>
    <xf numFmtId="1" fontId="55" fillId="0" borderId="12" xfId="91" applyNumberFormat="1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 vertical="center"/>
    </xf>
    <xf numFmtId="1" fontId="40" fillId="0" borderId="11" xfId="107" applyNumberFormat="1" applyFont="1" applyFill="1" applyBorder="1" applyAlignment="1">
      <alignment horizontal="center" vertical="center"/>
    </xf>
    <xf numFmtId="2" fontId="40" fillId="0" borderId="25" xfId="91" applyNumberFormat="1" applyFont="1" applyFill="1" applyBorder="1" applyAlignment="1">
      <alignment horizontal="center"/>
    </xf>
    <xf numFmtId="2" fontId="40" fillId="0" borderId="25" xfId="0" applyNumberFormat="1" applyFont="1" applyFill="1" applyBorder="1" applyAlignment="1">
      <alignment horizontal="center"/>
    </xf>
    <xf numFmtId="2" fontId="52" fillId="0" borderId="11" xfId="0" applyNumberFormat="1" applyFont="1" applyFill="1" applyBorder="1" applyAlignment="1">
      <alignment horizontal="center" vertical="center"/>
    </xf>
    <xf numFmtId="176" fontId="40" fillId="0" borderId="11" xfId="107" applyNumberFormat="1" applyFont="1" applyFill="1" applyBorder="1" applyAlignment="1">
      <alignment vertical="center" wrapText="1"/>
    </xf>
    <xf numFmtId="1" fontId="52" fillId="0" borderId="11" xfId="0" applyNumberFormat="1" applyFont="1" applyFill="1" applyBorder="1" applyAlignment="1">
      <alignment horizontal="center" vertical="center"/>
    </xf>
    <xf numFmtId="0" fontId="55" fillId="0" borderId="27" xfId="91" applyNumberFormat="1" applyFont="1" applyFill="1" applyBorder="1" applyAlignment="1">
      <alignment horizontal="left" wrapText="1"/>
    </xf>
    <xf numFmtId="0" fontId="40" fillId="0" borderId="12" xfId="91" applyNumberFormat="1" applyFont="1" applyFill="1" applyBorder="1" applyAlignment="1">
      <alignment horizontal="left" wrapText="1"/>
    </xf>
    <xf numFmtId="0" fontId="40" fillId="0" borderId="12" xfId="91" applyNumberFormat="1" applyFont="1" applyFill="1" applyBorder="1" applyAlignment="1">
      <alignment wrapText="1"/>
    </xf>
    <xf numFmtId="0" fontId="40" fillId="0" borderId="11" xfId="107" applyNumberFormat="1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43" fillId="0" borderId="25" xfId="0" applyNumberFormat="1" applyFont="1" applyFill="1" applyBorder="1" applyAlignment="1" applyProtection="1">
      <alignment vertical="center" wrapText="1"/>
    </xf>
    <xf numFmtId="2" fontId="49" fillId="0" borderId="25" xfId="75" applyNumberFormat="1" applyFont="1" applyFill="1" applyBorder="1" applyAlignment="1">
      <alignment horizontal="center" vertical="center"/>
    </xf>
    <xf numFmtId="1" fontId="40" fillId="0" borderId="25" xfId="107" applyNumberFormat="1" applyFont="1" applyFill="1" applyBorder="1" applyAlignment="1">
      <alignment horizontal="center" vertical="center"/>
    </xf>
    <xf numFmtId="1" fontId="40" fillId="0" borderId="25" xfId="75" applyNumberFormat="1" applyFont="1" applyFill="1" applyBorder="1" applyAlignment="1">
      <alignment horizontal="center" vertical="center"/>
    </xf>
    <xf numFmtId="49" fontId="40" fillId="0" borderId="26" xfId="75" applyNumberFormat="1" applyFont="1" applyFill="1" applyBorder="1" applyAlignment="1">
      <alignment horizontal="center" vertical="center" wrapText="1"/>
    </xf>
    <xf numFmtId="0" fontId="40" fillId="0" borderId="28" xfId="0" applyNumberFormat="1" applyFont="1" applyBorder="1" applyAlignment="1">
      <alignment horizontal="left" wrapText="1"/>
    </xf>
    <xf numFmtId="0" fontId="55" fillId="0" borderId="25" xfId="0" applyNumberFormat="1" applyFont="1" applyBorder="1" applyAlignment="1">
      <alignment horizontal="center" wrapText="1"/>
    </xf>
    <xf numFmtId="49" fontId="55" fillId="0" borderId="25" xfId="75" applyNumberFormat="1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2" fillId="27" borderId="29" xfId="0" applyFont="1" applyFill="1" applyBorder="1" applyAlignment="1">
      <alignment horizontal="left" vertical="center"/>
    </xf>
    <xf numFmtId="0" fontId="62" fillId="26" borderId="29" xfId="0" applyFont="1" applyFill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67" fillId="0" borderId="0" xfId="0" applyFont="1" applyBorder="1" applyAlignment="1">
      <alignment vertical="center" wrapText="1"/>
    </xf>
    <xf numFmtId="0" fontId="68" fillId="0" borderId="0" xfId="0" applyFont="1" applyBorder="1" applyAlignment="1">
      <alignment vertical="center"/>
    </xf>
    <xf numFmtId="0" fontId="66" fillId="0" borderId="0" xfId="0" applyFont="1" applyFill="1" applyAlignment="1">
      <alignment vertical="center"/>
    </xf>
    <xf numFmtId="0" fontId="65" fillId="0" borderId="34" xfId="0" applyFont="1" applyBorder="1" applyAlignment="1">
      <alignment vertical="center"/>
    </xf>
    <xf numFmtId="0" fontId="62" fillId="0" borderId="35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49" fontId="65" fillId="0" borderId="0" xfId="0" applyNumberFormat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63" fillId="26" borderId="29" xfId="0" applyFont="1" applyFill="1" applyBorder="1" applyAlignment="1">
      <alignment horizontal="center" vertical="center"/>
    </xf>
    <xf numFmtId="0" fontId="71" fillId="0" borderId="0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NumberFormat="1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0" fontId="65" fillId="28" borderId="0" xfId="0" applyFont="1" applyFill="1" applyBorder="1" applyAlignment="1">
      <alignment vertical="center" wrapText="1"/>
    </xf>
    <xf numFmtId="0" fontId="65" fillId="0" borderId="0" xfId="0" applyFont="1" applyAlignment="1">
      <alignment horizontal="right" vertical="center"/>
    </xf>
    <xf numFmtId="0" fontId="66" fillId="28" borderId="14" xfId="0" applyFont="1" applyFill="1" applyBorder="1" applyAlignment="1">
      <alignment vertical="center"/>
    </xf>
    <xf numFmtId="0" fontId="72" fillId="28" borderId="29" xfId="0" applyFont="1" applyFill="1" applyBorder="1" applyAlignment="1">
      <alignment horizontal="center" vertical="center" wrapText="1"/>
    </xf>
    <xf numFmtId="0" fontId="72" fillId="28" borderId="36" xfId="0" applyFont="1" applyFill="1" applyBorder="1" applyAlignment="1">
      <alignment horizontal="center" vertical="center" wrapText="1"/>
    </xf>
    <xf numFmtId="0" fontId="66" fillId="28" borderId="2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vertical="center" wrapText="1"/>
    </xf>
    <xf numFmtId="0" fontId="66" fillId="28" borderId="36" xfId="0" applyFont="1" applyFill="1" applyBorder="1" applyAlignment="1">
      <alignment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66" fillId="0" borderId="36" xfId="0" applyFont="1" applyFill="1" applyBorder="1" applyAlignment="1">
      <alignment vertical="center" wrapText="1"/>
    </xf>
    <xf numFmtId="4" fontId="66" fillId="28" borderId="36" xfId="0" applyNumberFormat="1" applyFont="1" applyFill="1" applyBorder="1" applyAlignment="1">
      <alignment vertical="center" wrapText="1"/>
    </xf>
    <xf numFmtId="0" fontId="65" fillId="28" borderId="30" xfId="0" applyFont="1" applyFill="1" applyBorder="1" applyAlignment="1">
      <alignment horizontal="right" vertical="center"/>
    </xf>
    <xf numFmtId="0" fontId="72" fillId="28" borderId="36" xfId="0" applyFont="1" applyFill="1" applyBorder="1" applyAlignment="1">
      <alignment horizontal="right" vertical="center" wrapText="1"/>
    </xf>
    <xf numFmtId="4" fontId="73" fillId="28" borderId="36" xfId="0" applyNumberFormat="1" applyFont="1" applyFill="1" applyBorder="1" applyAlignment="1">
      <alignment vertical="center" wrapText="1"/>
    </xf>
    <xf numFmtId="4" fontId="66" fillId="0" borderId="29" xfId="0" applyNumberFormat="1" applyFont="1" applyBorder="1" applyAlignment="1">
      <alignment vertical="center"/>
    </xf>
    <xf numFmtId="4" fontId="74" fillId="28" borderId="36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75" fillId="0" borderId="0" xfId="0" applyFont="1"/>
    <xf numFmtId="0" fontId="75" fillId="0" borderId="0" xfId="0" applyFont="1" applyAlignment="1">
      <alignment horizontal="center"/>
    </xf>
    <xf numFmtId="0" fontId="75" fillId="0" borderId="0" xfId="0" applyFont="1" applyAlignment="1">
      <alignment horizontal="center" vertical="center"/>
    </xf>
    <xf numFmtId="0" fontId="2" fillId="0" borderId="0" xfId="0" applyNumberFormat="1" applyFont="1" applyProtection="1">
      <protection locked="0"/>
    </xf>
    <xf numFmtId="0" fontId="2" fillId="28" borderId="0" xfId="0" applyNumberFormat="1" applyFont="1" applyFill="1" applyBorder="1" applyAlignment="1" applyProtection="1">
      <alignment horizontal="center"/>
      <protection locked="0"/>
    </xf>
    <xf numFmtId="0" fontId="65" fillId="0" borderId="0" xfId="0" applyFont="1" applyFill="1" applyAlignment="1">
      <alignment vertical="center"/>
    </xf>
    <xf numFmtId="0" fontId="66" fillId="0" borderId="0" xfId="0" applyFont="1"/>
    <xf numFmtId="0" fontId="37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79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1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4" fontId="37" fillId="0" borderId="42" xfId="0" applyNumberFormat="1" applyFont="1" applyBorder="1" applyAlignment="1">
      <alignment vertical="center"/>
    </xf>
    <xf numFmtId="4" fontId="37" fillId="0" borderId="43" xfId="0" applyNumberFormat="1" applyFont="1" applyBorder="1" applyAlignment="1">
      <alignment vertical="center"/>
    </xf>
    <xf numFmtId="0" fontId="37" fillId="0" borderId="41" xfId="0" applyFont="1" applyBorder="1" applyAlignment="1">
      <alignment horizontal="center" vertical="center"/>
    </xf>
    <xf numFmtId="49" fontId="37" fillId="0" borderId="42" xfId="0" applyNumberFormat="1" applyFont="1" applyBorder="1" applyAlignment="1">
      <alignment horizontal="center" vertical="center" wrapText="1"/>
    </xf>
    <xf numFmtId="0" fontId="37" fillId="0" borderId="42" xfId="0" applyFont="1" applyBorder="1" applyAlignment="1">
      <alignment vertical="center" wrapText="1"/>
    </xf>
    <xf numFmtId="0" fontId="37" fillId="0" borderId="44" xfId="0" applyFont="1" applyBorder="1" applyAlignment="1">
      <alignment horizontal="center" vertical="center"/>
    </xf>
    <xf numFmtId="0" fontId="37" fillId="0" borderId="45" xfId="0" applyFont="1" applyBorder="1" applyAlignment="1">
      <alignment vertical="center" wrapText="1"/>
    </xf>
    <xf numFmtId="4" fontId="37" fillId="0" borderId="45" xfId="0" quotePrefix="1" applyNumberFormat="1" applyFont="1" applyBorder="1" applyAlignment="1">
      <alignment horizontal="center" vertical="center"/>
    </xf>
    <xf numFmtId="49" fontId="37" fillId="0" borderId="46" xfId="0" applyNumberFormat="1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4" fontId="37" fillId="0" borderId="47" xfId="0" applyNumberFormat="1" applyFont="1" applyBorder="1" applyAlignment="1">
      <alignment horizontal="center" vertical="center"/>
    </xf>
    <xf numFmtId="2" fontId="37" fillId="0" borderId="48" xfId="0" applyNumberFormat="1" applyFont="1" applyBorder="1" applyAlignment="1">
      <alignment horizontal="center" vertical="center"/>
    </xf>
    <xf numFmtId="2" fontId="37" fillId="0" borderId="49" xfId="0" applyNumberFormat="1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49" fontId="37" fillId="0" borderId="51" xfId="0" applyNumberFormat="1" applyFont="1" applyBorder="1" applyAlignment="1">
      <alignment horizontal="center" vertical="center" wrapText="1"/>
    </xf>
    <xf numFmtId="4" fontId="37" fillId="0" borderId="48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vertical="center" wrapText="1"/>
    </xf>
    <xf numFmtId="49" fontId="37" fillId="0" borderId="48" xfId="0" applyNumberFormat="1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 wrapText="1"/>
    </xf>
    <xf numFmtId="0" fontId="37" fillId="0" borderId="53" xfId="0" applyFont="1" applyBorder="1" applyAlignment="1">
      <alignment vertical="center" wrapText="1"/>
    </xf>
    <xf numFmtId="4" fontId="37" fillId="0" borderId="53" xfId="0" applyNumberFormat="1" applyFont="1" applyBorder="1" applyAlignment="1">
      <alignment horizontal="center" vertical="center"/>
    </xf>
    <xf numFmtId="0" fontId="37" fillId="0" borderId="38" xfId="0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4" fontId="78" fillId="0" borderId="39" xfId="0" applyNumberFormat="1" applyFont="1" applyBorder="1" applyAlignment="1">
      <alignment horizontal="center" vertical="center"/>
    </xf>
    <xf numFmtId="2" fontId="78" fillId="0" borderId="39" xfId="0" applyNumberFormat="1" applyFont="1" applyBorder="1" applyAlignment="1">
      <alignment horizontal="center" vertical="center"/>
    </xf>
    <xf numFmtId="2" fontId="78" fillId="0" borderId="40" xfId="0" applyNumberFormat="1" applyFont="1" applyBorder="1" applyAlignment="1">
      <alignment horizontal="center" vertical="center"/>
    </xf>
    <xf numFmtId="0" fontId="37" fillId="0" borderId="54" xfId="0" applyFont="1" applyBorder="1" applyAlignment="1">
      <alignment vertical="center"/>
    </xf>
    <xf numFmtId="0" fontId="37" fillId="0" borderId="51" xfId="0" applyFont="1" applyBorder="1" applyAlignment="1">
      <alignment vertical="center"/>
    </xf>
    <xf numFmtId="4" fontId="37" fillId="0" borderId="51" xfId="0" applyNumberFormat="1" applyFont="1" applyBorder="1" applyAlignment="1">
      <alignment horizontal="center" vertical="center"/>
    </xf>
    <xf numFmtId="4" fontId="37" fillId="0" borderId="51" xfId="0" applyNumberFormat="1" applyFont="1" applyBorder="1" applyAlignment="1">
      <alignment vertical="center"/>
    </xf>
    <xf numFmtId="4" fontId="37" fillId="0" borderId="55" xfId="0" applyNumberFormat="1" applyFont="1" applyBorder="1" applyAlignment="1">
      <alignment vertical="center"/>
    </xf>
    <xf numFmtId="0" fontId="37" fillId="0" borderId="56" xfId="0" applyFont="1" applyBorder="1" applyAlignment="1">
      <alignment vertical="center"/>
    </xf>
    <xf numFmtId="0" fontId="37" fillId="0" borderId="57" xfId="0" applyFont="1" applyBorder="1" applyAlignment="1">
      <alignment vertical="center"/>
    </xf>
    <xf numFmtId="4" fontId="37" fillId="0" borderId="57" xfId="0" applyNumberFormat="1" applyFont="1" applyBorder="1" applyAlignment="1">
      <alignment horizontal="center" vertical="center"/>
    </xf>
    <xf numFmtId="4" fontId="37" fillId="0" borderId="57" xfId="0" applyNumberFormat="1" applyFont="1" applyBorder="1" applyAlignment="1">
      <alignment vertical="center"/>
    </xf>
    <xf numFmtId="4" fontId="37" fillId="0" borderId="58" xfId="0" applyNumberFormat="1" applyFont="1" applyBorder="1" applyAlignment="1">
      <alignment vertical="center"/>
    </xf>
    <xf numFmtId="0" fontId="37" fillId="0" borderId="59" xfId="0" applyFont="1" applyBorder="1" applyAlignment="1">
      <alignment vertical="center"/>
    </xf>
    <xf numFmtId="0" fontId="37" fillId="0" borderId="60" xfId="0" applyFont="1" applyBorder="1" applyAlignment="1">
      <alignment vertical="center"/>
    </xf>
    <xf numFmtId="4" fontId="37" fillId="0" borderId="60" xfId="0" applyNumberFormat="1" applyFont="1" applyBorder="1" applyAlignment="1">
      <alignment horizontal="center" vertical="center"/>
    </xf>
    <xf numFmtId="4" fontId="37" fillId="0" borderId="60" xfId="0" applyNumberFormat="1" applyFont="1" applyBorder="1" applyAlignment="1">
      <alignment vertical="center"/>
    </xf>
    <xf numFmtId="4" fontId="37" fillId="0" borderId="61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78" fillId="0" borderId="0" xfId="0" applyFont="1" applyBorder="1" applyAlignment="1">
      <alignment horizontal="right" vertical="center"/>
    </xf>
    <xf numFmtId="4" fontId="78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50" fillId="0" borderId="0" xfId="0" applyFont="1"/>
    <xf numFmtId="0" fontId="33" fillId="0" borderId="0" xfId="0" applyFont="1" applyAlignment="1">
      <alignment vertical="center"/>
    </xf>
    <xf numFmtId="2" fontId="40" fillId="0" borderId="53" xfId="107" applyNumberFormat="1" applyFont="1" applyFill="1" applyBorder="1" applyAlignment="1">
      <alignment horizontal="center" vertical="center" wrapText="1"/>
    </xf>
    <xf numFmtId="2" fontId="40" fillId="0" borderId="53" xfId="0" applyNumberFormat="1" applyFont="1" applyFill="1" applyBorder="1" applyAlignment="1">
      <alignment horizontal="center" vertical="center" wrapText="1"/>
    </xf>
    <xf numFmtId="2" fontId="40" fillId="0" borderId="53" xfId="0" applyNumberFormat="1" applyFont="1" applyFill="1" applyBorder="1" applyAlignment="1">
      <alignment horizontal="center" vertical="center"/>
    </xf>
    <xf numFmtId="176" fontId="37" fillId="0" borderId="68" xfId="107" applyNumberFormat="1" applyFont="1" applyFill="1" applyBorder="1" applyAlignment="1">
      <alignment horizontal="center" vertical="center" wrapText="1"/>
    </xf>
    <xf numFmtId="176" fontId="37" fillId="0" borderId="69" xfId="107" applyNumberFormat="1" applyFont="1" applyFill="1" applyBorder="1" applyAlignment="1">
      <alignment horizontal="center" vertical="center" wrapText="1"/>
    </xf>
    <xf numFmtId="176" fontId="37" fillId="0" borderId="70" xfId="107" applyNumberFormat="1" applyFont="1" applyFill="1" applyBorder="1" applyAlignment="1">
      <alignment horizontal="center" vertical="center" wrapText="1"/>
    </xf>
    <xf numFmtId="176" fontId="37" fillId="0" borderId="71" xfId="107" applyNumberFormat="1" applyFont="1" applyFill="1" applyBorder="1" applyAlignment="1">
      <alignment horizontal="center" vertical="center" wrapText="1"/>
    </xf>
    <xf numFmtId="1" fontId="40" fillId="0" borderId="53" xfId="107" applyNumberFormat="1" applyFont="1" applyFill="1" applyBorder="1" applyAlignment="1">
      <alignment horizontal="center" vertical="center" wrapText="1"/>
    </xf>
    <xf numFmtId="2" fontId="40" fillId="0" borderId="72" xfId="107" applyNumberFormat="1" applyFont="1" applyFill="1" applyBorder="1" applyAlignment="1">
      <alignment vertical="center" wrapText="1"/>
    </xf>
    <xf numFmtId="4" fontId="80" fillId="0" borderId="53" xfId="0" applyNumberFormat="1" applyFont="1" applyFill="1" applyBorder="1" applyAlignment="1">
      <alignment vertical="center" wrapText="1"/>
    </xf>
    <xf numFmtId="4" fontId="40" fillId="0" borderId="53" xfId="0" applyNumberFormat="1" applyFont="1" applyFill="1" applyBorder="1" applyAlignment="1">
      <alignment vertical="center" wrapText="1"/>
    </xf>
    <xf numFmtId="49" fontId="43" fillId="0" borderId="0" xfId="107" applyNumberFormat="1" applyFont="1" applyBorder="1" applyAlignment="1">
      <alignment vertical="center"/>
    </xf>
    <xf numFmtId="176" fontId="40" fillId="0" borderId="0" xfId="107" applyNumberFormat="1" applyFont="1" applyBorder="1" applyAlignment="1">
      <alignment horizontal="center" vertical="center"/>
    </xf>
    <xf numFmtId="2" fontId="40" fillId="0" borderId="0" xfId="107" applyNumberFormat="1" applyFont="1" applyBorder="1" applyAlignment="1">
      <alignment horizontal="center" vertical="center"/>
    </xf>
    <xf numFmtId="176" fontId="40" fillId="0" borderId="0" xfId="107" applyNumberFormat="1" applyFont="1" applyBorder="1" applyAlignment="1">
      <alignment horizontal="left" vertical="center"/>
    </xf>
    <xf numFmtId="176" fontId="40" fillId="0" borderId="0" xfId="107" applyNumberFormat="1" applyFont="1" applyFill="1" applyBorder="1" applyAlignment="1">
      <alignment horizontal="center" vertical="center"/>
    </xf>
    <xf numFmtId="176" fontId="40" fillId="0" borderId="0" xfId="107" applyNumberFormat="1" applyFont="1" applyFill="1" applyBorder="1" applyAlignment="1">
      <alignment horizontal="left" vertical="center"/>
    </xf>
    <xf numFmtId="176" fontId="40" fillId="0" borderId="0" xfId="107" applyNumberFormat="1" applyFont="1" applyBorder="1" applyAlignment="1">
      <alignment vertical="center"/>
    </xf>
    <xf numFmtId="0" fontId="40" fillId="0" borderId="0" xfId="107" applyFont="1" applyFill="1" applyBorder="1" applyAlignment="1">
      <alignment horizontal="left" vertical="center"/>
    </xf>
    <xf numFmtId="0" fontId="40" fillId="0" borderId="0" xfId="107" applyFont="1" applyFill="1" applyBorder="1" applyAlignment="1">
      <alignment horizontal="center" vertical="center"/>
    </xf>
    <xf numFmtId="2" fontId="43" fillId="0" borderId="0" xfId="107" applyNumberFormat="1" applyFont="1" applyFill="1" applyBorder="1" applyAlignment="1">
      <alignment horizontal="left" vertical="center"/>
    </xf>
    <xf numFmtId="49" fontId="40" fillId="0" borderId="0" xfId="107" applyNumberFormat="1" applyFont="1" applyBorder="1" applyAlignment="1">
      <alignment vertical="center" wrapText="1"/>
    </xf>
    <xf numFmtId="176" fontId="40" fillId="0" borderId="0" xfId="107" applyNumberFormat="1" applyFont="1" applyFill="1" applyBorder="1" applyAlignment="1">
      <alignment horizontal="right" vertical="center"/>
    </xf>
    <xf numFmtId="10" fontId="40" fillId="29" borderId="0" xfId="107" applyNumberFormat="1" applyFont="1" applyFill="1" applyBorder="1" applyAlignment="1">
      <alignment horizontal="center" vertical="center"/>
    </xf>
    <xf numFmtId="2" fontId="40" fillId="0" borderId="17" xfId="107" applyNumberFormat="1" applyFont="1" applyFill="1" applyBorder="1" applyAlignment="1">
      <alignment horizontal="center" vertical="center"/>
    </xf>
    <xf numFmtId="2" fontId="40" fillId="0" borderId="17" xfId="107" applyNumberFormat="1" applyFont="1" applyBorder="1" applyAlignment="1">
      <alignment horizontal="center" vertical="center"/>
    </xf>
    <xf numFmtId="176" fontId="43" fillId="0" borderId="0" xfId="107" applyNumberFormat="1" applyFont="1" applyBorder="1" applyAlignment="1">
      <alignment vertical="center" wrapText="1"/>
    </xf>
    <xf numFmtId="176" fontId="43" fillId="0" borderId="0" xfId="107" applyNumberFormat="1" applyFont="1" applyBorder="1" applyAlignment="1">
      <alignment horizontal="right" vertical="center"/>
    </xf>
    <xf numFmtId="2" fontId="40" fillId="0" borderId="53" xfId="107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2" fontId="40" fillId="0" borderId="0" xfId="0" applyNumberFormat="1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horizontal="right" vertical="center"/>
    </xf>
    <xf numFmtId="4" fontId="40" fillId="0" borderId="0" xfId="0" applyNumberFormat="1" applyFont="1" applyFill="1" applyAlignment="1">
      <alignment vertical="center"/>
    </xf>
    <xf numFmtId="0" fontId="40" fillId="0" borderId="14" xfId="0" applyFont="1" applyFill="1" applyBorder="1" applyAlignment="1">
      <alignment horizontal="right" vertical="center"/>
    </xf>
    <xf numFmtId="0" fontId="40" fillId="0" borderId="0" xfId="0" applyFont="1" applyFill="1" applyAlignment="1">
      <alignment horizontal="left" vertical="center"/>
    </xf>
    <xf numFmtId="0" fontId="40" fillId="0" borderId="14" xfId="0" applyFont="1" applyFill="1" applyBorder="1" applyAlignment="1">
      <alignment vertical="center"/>
    </xf>
    <xf numFmtId="0" fontId="49" fillId="0" borderId="0" xfId="0" applyFont="1" applyFill="1" applyAlignment="1">
      <alignment horizontal="left" vertical="center"/>
    </xf>
    <xf numFmtId="2" fontId="43" fillId="0" borderId="0" xfId="107" applyNumberFormat="1" applyFont="1" applyFill="1" applyBorder="1" applyAlignment="1">
      <alignment horizontal="left" vertical="center"/>
    </xf>
    <xf numFmtId="0" fontId="44" fillId="0" borderId="11" xfId="0" applyNumberFormat="1" applyFont="1" applyFill="1" applyBorder="1" applyAlignment="1" applyProtection="1">
      <alignment horizontal="right" vertical="center" wrapText="1"/>
    </xf>
    <xf numFmtId="0" fontId="40" fillId="0" borderId="11" xfId="0" applyNumberFormat="1" applyFont="1" applyFill="1" applyBorder="1" applyAlignment="1" applyProtection="1">
      <alignment horizontal="right" vertical="center" wrapText="1"/>
    </xf>
    <xf numFmtId="2" fontId="43" fillId="0" borderId="0" xfId="107" applyNumberFormat="1" applyFont="1" applyFill="1" applyBorder="1" applyAlignment="1">
      <alignment horizontal="left" vertical="center"/>
    </xf>
    <xf numFmtId="49" fontId="40" fillId="0" borderId="53" xfId="75" applyNumberFormat="1" applyFont="1" applyFill="1" applyBorder="1" applyAlignment="1">
      <alignment horizontal="center" vertical="center" wrapText="1"/>
    </xf>
    <xf numFmtId="1" fontId="40" fillId="0" borderId="0" xfId="75" applyNumberFormat="1" applyFont="1" applyFill="1" applyBorder="1" applyAlignment="1">
      <alignment horizontal="center" vertical="center" wrapText="1"/>
    </xf>
    <xf numFmtId="1" fontId="43" fillId="0" borderId="0" xfId="75" applyNumberFormat="1" applyFont="1" applyFill="1" applyBorder="1" applyAlignment="1">
      <alignment horizontal="center" vertical="center" wrapText="1"/>
    </xf>
    <xf numFmtId="2" fontId="43" fillId="0" borderId="60" xfId="107" applyNumberFormat="1" applyFont="1" applyFill="1" applyBorder="1" applyAlignment="1">
      <alignment horizontal="center" vertical="center" wrapText="1"/>
    </xf>
    <xf numFmtId="176" fontId="43" fillId="0" borderId="0" xfId="107" applyNumberFormat="1" applyFont="1" applyFill="1" applyBorder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79" fillId="0" borderId="42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79" fillId="0" borderId="4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right" vertical="center" wrapText="1"/>
    </xf>
    <xf numFmtId="0" fontId="37" fillId="0" borderId="51" xfId="0" applyFont="1" applyBorder="1" applyAlignment="1">
      <alignment horizontal="right" vertical="center" wrapText="1"/>
    </xf>
    <xf numFmtId="0" fontId="37" fillId="0" borderId="57" xfId="0" applyFont="1" applyBorder="1" applyAlignment="1">
      <alignment horizontal="right" vertical="center" wrapText="1"/>
    </xf>
    <xf numFmtId="0" fontId="78" fillId="0" borderId="60" xfId="0" applyFont="1" applyBorder="1" applyAlignment="1">
      <alignment horizontal="right" vertical="center" wrapText="1"/>
    </xf>
    <xf numFmtId="0" fontId="64" fillId="0" borderId="0" xfId="0" applyFont="1" applyAlignment="1">
      <alignment horizontal="center" vertical="center"/>
    </xf>
    <xf numFmtId="0" fontId="64" fillId="0" borderId="33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" fontId="63" fillId="26" borderId="30" xfId="0" applyNumberFormat="1" applyFont="1" applyFill="1" applyBorder="1" applyAlignment="1">
      <alignment horizontal="center" vertical="center"/>
    </xf>
    <xf numFmtId="1" fontId="63" fillId="26" borderId="31" xfId="0" applyNumberFormat="1" applyFont="1" applyFill="1" applyBorder="1" applyAlignment="1">
      <alignment horizontal="center" vertical="center"/>
    </xf>
    <xf numFmtId="1" fontId="63" fillId="26" borderId="32" xfId="0" applyNumberFormat="1" applyFont="1" applyFill="1" applyBorder="1" applyAlignment="1">
      <alignment horizontal="center" vertical="center"/>
    </xf>
    <xf numFmtId="0" fontId="63" fillId="26" borderId="30" xfId="0" applyFont="1" applyFill="1" applyBorder="1" applyAlignment="1">
      <alignment horizontal="center" vertical="center"/>
    </xf>
    <xf numFmtId="0" fontId="63" fillId="26" borderId="31" xfId="0" applyFont="1" applyFill="1" applyBorder="1" applyAlignment="1">
      <alignment horizontal="center" vertical="center"/>
    </xf>
    <xf numFmtId="0" fontId="63" fillId="26" borderId="32" xfId="0" applyFont="1" applyFill="1" applyBorder="1" applyAlignment="1">
      <alignment horizontal="center" vertical="center"/>
    </xf>
    <xf numFmtId="0" fontId="59" fillId="26" borderId="30" xfId="0" applyFont="1" applyFill="1" applyBorder="1" applyAlignment="1">
      <alignment horizontal="center" vertical="center"/>
    </xf>
    <xf numFmtId="0" fontId="59" fillId="26" borderId="31" xfId="0" applyFont="1" applyFill="1" applyBorder="1" applyAlignment="1">
      <alignment horizontal="center" vertical="center"/>
    </xf>
    <xf numFmtId="0" fontId="59" fillId="26" borderId="32" xfId="0" applyFont="1" applyFill="1" applyBorder="1" applyAlignment="1">
      <alignment horizontal="center" vertical="center"/>
    </xf>
    <xf numFmtId="0" fontId="76" fillId="0" borderId="0" xfId="0" applyFont="1" applyBorder="1" applyAlignment="1">
      <alignment horizontal="center"/>
    </xf>
    <xf numFmtId="0" fontId="69" fillId="27" borderId="35" xfId="0" applyFont="1" applyFill="1" applyBorder="1" applyAlignment="1">
      <alignment horizontal="center" vertical="center" wrapText="1"/>
    </xf>
    <xf numFmtId="0" fontId="69" fillId="27" borderId="0" xfId="0" applyFont="1" applyFill="1" applyBorder="1" applyAlignment="1">
      <alignment horizontal="center" vertical="center" wrapText="1"/>
    </xf>
    <xf numFmtId="0" fontId="69" fillId="27" borderId="34" xfId="0" applyFont="1" applyFill="1" applyBorder="1" applyAlignment="1">
      <alignment horizontal="center" vertical="center" wrapText="1"/>
    </xf>
    <xf numFmtId="0" fontId="66" fillId="28" borderId="14" xfId="0" applyFont="1" applyFill="1" applyBorder="1" applyAlignment="1">
      <alignment vertical="center" wrapText="1"/>
    </xf>
    <xf numFmtId="0" fontId="65" fillId="28" borderId="30" xfId="0" applyFont="1" applyFill="1" applyBorder="1" applyAlignment="1">
      <alignment horizontal="right" vertical="center"/>
    </xf>
    <xf numFmtId="0" fontId="65" fillId="28" borderId="32" xfId="0" applyFont="1" applyFill="1" applyBorder="1" applyAlignment="1">
      <alignment horizontal="right" vertical="center"/>
    </xf>
    <xf numFmtId="0" fontId="72" fillId="28" borderId="30" xfId="0" applyFont="1" applyFill="1" applyBorder="1" applyAlignment="1">
      <alignment horizontal="right" vertical="center"/>
    </xf>
    <xf numFmtId="0" fontId="72" fillId="28" borderId="32" xfId="0" applyFont="1" applyFill="1" applyBorder="1" applyAlignment="1">
      <alignment horizontal="right" vertical="center"/>
    </xf>
    <xf numFmtId="0" fontId="75" fillId="26" borderId="30" xfId="0" applyFont="1" applyFill="1" applyBorder="1" applyAlignment="1">
      <alignment horizontal="center"/>
    </xf>
    <xf numFmtId="0" fontId="75" fillId="26" borderId="32" xfId="0" applyFont="1" applyFill="1" applyBorder="1" applyAlignment="1">
      <alignment horizontal="center"/>
    </xf>
    <xf numFmtId="0" fontId="37" fillId="0" borderId="40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77" fillId="0" borderId="37" xfId="0" applyFont="1" applyBorder="1" applyAlignment="1">
      <alignment horizontal="center" vertical="center"/>
    </xf>
    <xf numFmtId="0" fontId="78" fillId="0" borderId="0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176" fontId="43" fillId="0" borderId="74" xfId="107" applyNumberFormat="1" applyFont="1" applyFill="1" applyBorder="1" applyAlignment="1">
      <alignment horizontal="right" vertical="center" wrapText="1"/>
    </xf>
    <xf numFmtId="0" fontId="0" fillId="0" borderId="75" xfId="0" applyBorder="1" applyAlignment="1">
      <alignment vertical="center"/>
    </xf>
    <xf numFmtId="0" fontId="0" fillId="0" borderId="73" xfId="0" applyBorder="1" applyAlignment="1">
      <alignment vertical="center"/>
    </xf>
    <xf numFmtId="176" fontId="37" fillId="0" borderId="62" xfId="107" applyNumberFormat="1" applyFont="1" applyFill="1" applyBorder="1" applyAlignment="1">
      <alignment horizontal="center" vertical="center"/>
    </xf>
    <xf numFmtId="176" fontId="37" fillId="0" borderId="65" xfId="107" applyNumberFormat="1" applyFont="1" applyFill="1" applyBorder="1" applyAlignment="1">
      <alignment horizontal="center" vertical="center"/>
    </xf>
    <xf numFmtId="176" fontId="37" fillId="0" borderId="63" xfId="107" applyNumberFormat="1" applyFont="1" applyFill="1" applyBorder="1" applyAlignment="1">
      <alignment horizontal="center" vertical="center"/>
    </xf>
    <xf numFmtId="176" fontId="37" fillId="0" borderId="64" xfId="107" applyNumberFormat="1" applyFont="1" applyFill="1" applyBorder="1" applyAlignment="1">
      <alignment horizontal="center" vertical="center"/>
    </xf>
    <xf numFmtId="176" fontId="37" fillId="0" borderId="66" xfId="107" applyNumberFormat="1" applyFont="1" applyFill="1" applyBorder="1" applyAlignment="1">
      <alignment horizontal="center" vertical="center"/>
    </xf>
    <xf numFmtId="176" fontId="37" fillId="0" borderId="67" xfId="107" applyNumberFormat="1" applyFont="1" applyFill="1" applyBorder="1" applyAlignment="1">
      <alignment horizontal="center" vertical="center"/>
    </xf>
    <xf numFmtId="2" fontId="43" fillId="0" borderId="0" xfId="107" applyNumberFormat="1" applyFont="1" applyFill="1" applyBorder="1" applyAlignment="1">
      <alignment horizontal="left" vertical="center"/>
    </xf>
    <xf numFmtId="176" fontId="40" fillId="0" borderId="0" xfId="75" applyNumberFormat="1" applyFont="1" applyFill="1" applyBorder="1" applyAlignment="1">
      <alignment horizontal="center" vertical="center"/>
    </xf>
    <xf numFmtId="176" fontId="42" fillId="0" borderId="14" xfId="75" applyNumberFormat="1" applyFont="1" applyFill="1" applyBorder="1" applyAlignment="1">
      <alignment horizontal="center" vertical="center"/>
    </xf>
    <xf numFmtId="49" fontId="37" fillId="0" borderId="22" xfId="75" applyNumberFormat="1" applyFont="1" applyFill="1" applyBorder="1" applyAlignment="1">
      <alignment horizontal="center" vertical="center" wrapText="1"/>
    </xf>
    <xf numFmtId="49" fontId="37" fillId="0" borderId="23" xfId="75" applyNumberFormat="1" applyFont="1" applyFill="1" applyBorder="1" applyAlignment="1">
      <alignment horizontal="center" vertical="center" wrapText="1"/>
    </xf>
    <xf numFmtId="49" fontId="37" fillId="0" borderId="24" xfId="75" applyNumberFormat="1" applyFont="1" applyFill="1" applyBorder="1" applyAlignment="1">
      <alignment horizontal="center" vertical="center" wrapText="1"/>
    </xf>
    <xf numFmtId="176" fontId="37" fillId="0" borderId="19" xfId="75" applyNumberFormat="1" applyFont="1" applyFill="1" applyBorder="1" applyAlignment="1">
      <alignment horizontal="center" vertical="center" wrapText="1"/>
    </xf>
    <xf numFmtId="176" fontId="37" fillId="0" borderId="20" xfId="75" applyNumberFormat="1" applyFont="1" applyFill="1" applyBorder="1" applyAlignment="1">
      <alignment horizontal="center" vertical="center" wrapText="1"/>
    </xf>
    <xf numFmtId="176" fontId="37" fillId="0" borderId="21" xfId="75" applyNumberFormat="1" applyFont="1" applyFill="1" applyBorder="1" applyAlignment="1">
      <alignment horizontal="center" vertical="center" wrapText="1"/>
    </xf>
    <xf numFmtId="176" fontId="37" fillId="0" borderId="19" xfId="75" applyNumberFormat="1" applyFont="1" applyFill="1" applyBorder="1" applyAlignment="1">
      <alignment horizontal="center" vertical="center" textRotation="90"/>
    </xf>
    <xf numFmtId="176" fontId="37" fillId="0" borderId="20" xfId="75" applyNumberFormat="1" applyFont="1" applyFill="1" applyBorder="1" applyAlignment="1">
      <alignment horizontal="center" vertical="center" textRotation="90"/>
    </xf>
    <xf numFmtId="176" fontId="37" fillId="0" borderId="21" xfId="75" applyNumberFormat="1" applyFont="1" applyFill="1" applyBorder="1" applyAlignment="1">
      <alignment horizontal="center" vertical="center" textRotation="90"/>
    </xf>
    <xf numFmtId="2" fontId="37" fillId="0" borderId="19" xfId="75" applyNumberFormat="1" applyFont="1" applyFill="1" applyBorder="1" applyAlignment="1">
      <alignment horizontal="center" vertical="center" textRotation="90"/>
    </xf>
    <xf numFmtId="2" fontId="37" fillId="0" borderId="20" xfId="75" applyNumberFormat="1" applyFont="1" applyFill="1" applyBorder="1" applyAlignment="1">
      <alignment horizontal="center" vertical="center" textRotation="90"/>
    </xf>
    <xf numFmtId="2" fontId="37" fillId="0" borderId="21" xfId="75" applyNumberFormat="1" applyFont="1" applyFill="1" applyBorder="1" applyAlignment="1">
      <alignment horizontal="center" vertical="center" textRotation="90"/>
    </xf>
  </cellXfs>
  <cellStyles count="108">
    <cellStyle name="_Copy of J24_KONKURSA FORMAS_kopsavilkums3" xfId="1"/>
    <cellStyle name="_jekaba_24_virsizd" xfId="2"/>
    <cellStyle name="_jekaba_24_virsizd2" xfId="3"/>
    <cellStyle name="_Jekaba24_ACG" xfId="4"/>
    <cellStyle name="_virsizd_j24_konstr_past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/>
    <cellStyle name="Äåķåęķūé_laroux" xfId="25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/>
    <cellStyle name="Comma 3" xfId="36"/>
    <cellStyle name="Comma 4" xfId="37"/>
    <cellStyle name="Comma 5" xfId="101"/>
    <cellStyle name="d" xfId="38"/>
    <cellStyle name="d_kuldiga_buvlaukums_20032009" xfId="39"/>
    <cellStyle name="Date" xfId="40"/>
    <cellStyle name="Date 2" xfId="41"/>
    <cellStyle name="Dezimal [0]_Compiling Utility Macros" xfId="42"/>
    <cellStyle name="Dezimal_Compiling Utility Macros" xfId="43"/>
    <cellStyle name="Divider" xfId="44"/>
    <cellStyle name="Excel Built-in Normal" xfId="92"/>
    <cellStyle name="Explanatory Text" xfId="45" builtinId="53" customBuiltin="1"/>
    <cellStyle name="Fixed" xfId="46"/>
    <cellStyle name="Fixed 2" xfId="47"/>
    <cellStyle name="Good" xfId="48" builtinId="26" customBuiltin="1"/>
    <cellStyle name="Good 2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/>
    <cellStyle name="Heading1 2" xfId="55"/>
    <cellStyle name="Heading2" xfId="56"/>
    <cellStyle name="Heading2 2" xfId="57"/>
    <cellStyle name="Headline I" xfId="58"/>
    <cellStyle name="Headline II" xfId="59"/>
    <cellStyle name="Headline III" xfId="60"/>
    <cellStyle name="Īįū÷ķūé_laroux" xfId="61"/>
    <cellStyle name="Input" xfId="62" builtinId="20" customBuiltin="1"/>
    <cellStyle name="labi" xfId="63"/>
    <cellStyle name="Lietojamais" xfId="64"/>
    <cellStyle name="Linked Cell" xfId="65" builtinId="24" customBuiltin="1"/>
    <cellStyle name="Neutral" xfId="66" builtinId="28" customBuiltin="1"/>
    <cellStyle name="Neutral 2" xfId="67"/>
    <cellStyle name="Normaali_light-98_gun" xfId="68"/>
    <cellStyle name="Normal" xfId="0" builtinId="0"/>
    <cellStyle name="Normal 2" xfId="69"/>
    <cellStyle name="Normal 2 2" xfId="70"/>
    <cellStyle name="Normal 2 3" xfId="93"/>
    <cellStyle name="Normal 3" xfId="71"/>
    <cellStyle name="Normal 4" xfId="72"/>
    <cellStyle name="Normal 5" xfId="73"/>
    <cellStyle name="Normal 6" xfId="74"/>
    <cellStyle name="Normal 7" xfId="106"/>
    <cellStyle name="Normal_TameTuristu5-2011-08-06" xfId="75"/>
    <cellStyle name="Normal_TameTuristu5-2011-08-06 2" xfId="107"/>
    <cellStyle name="Note" xfId="76" builtinId="10" customBuiltin="1"/>
    <cellStyle name="Output" xfId="77" builtinId="21" customBuiltin="1"/>
    <cellStyle name="Percent 2" xfId="78"/>
    <cellStyle name="Percent 3" xfId="99"/>
    <cellStyle name="Position" xfId="79"/>
    <cellStyle name="Standard_Anpassen der Amortisation" xfId="80"/>
    <cellStyle name="Style 1" xfId="81"/>
    <cellStyle name="Style 1 2" xfId="94"/>
    <cellStyle name="Style 2" xfId="82"/>
    <cellStyle name="Title" xfId="83" builtinId="15" customBuiltin="1"/>
    <cellStyle name="Total" xfId="84" builtinId="25" customBuiltin="1"/>
    <cellStyle name="Unit" xfId="85"/>
    <cellStyle name="Währung [0]_Compiling Utility Macros" xfId="86"/>
    <cellStyle name="Währung_Compiling Utility Macros" xfId="87"/>
    <cellStyle name="Warning Text" xfId="88" builtinId="11" customBuiltin="1"/>
    <cellStyle name="Обычный 2" xfId="95"/>
    <cellStyle name="Обычный 2 2" xfId="96"/>
    <cellStyle name="Обычный 2 2 2" xfId="97"/>
    <cellStyle name="Обычный 3" xfId="98"/>
    <cellStyle name="Обычный_2009-04-27_PED IESN" xfId="89"/>
    <cellStyle name="Обычный_33. OZOLNIEKU NOVADA DOME_OZO SKOLA_TELPU, GAITENU, KAPNU TELPU REMONTS_TAME_VADIMS_2011_02_25_melnraksts" xfId="91"/>
    <cellStyle name="Процентный 2" xfId="100"/>
    <cellStyle name="Финансовый 2" xfId="102"/>
    <cellStyle name="Финансовый 2 2" xfId="103"/>
    <cellStyle name="Финансовый 3" xfId="104"/>
    <cellStyle name="Финансовый 4" xfId="105"/>
    <cellStyle name="Финансовый_VID_Rigas_Muita BST 1 un 2 karta" xfId="9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3259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3259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3259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3259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168274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1905000" y="51435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168274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1905000" y="51435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44449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1905000" y="51435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101599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1905000" y="51435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15874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1905000" y="51435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15874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1905000" y="51435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15874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1905000" y="51435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63499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1905000" y="514350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44449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1905000" y="51435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34924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1905000" y="514350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82549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1905000" y="51435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82549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1905000" y="51435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19049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1905000" y="51435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76199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1905000" y="51435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164539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1905000" y="51435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164539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1905000" y="51435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164539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1905000" y="51435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19049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1905000" y="51435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85724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1905000" y="514350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146049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1905000" y="514350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19049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1905000" y="51435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146049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1905000" y="514350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28574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1905000" y="514350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1905000" y="514350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76199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1905000" y="51435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1905000" y="514350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1905000" y="514350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142874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1905000" y="51435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12699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1905000" y="51435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101599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1905000" y="51435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101599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1905000" y="51435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107949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1905000" y="51435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107949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1905000" y="51435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98424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1905000" y="514350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104774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1905000" y="51435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104774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1905000" y="51435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104774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1905000" y="51435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69849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1905000" y="51435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50799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1905000" y="514350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12699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1905000" y="51435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88899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1905000" y="514350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69849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1905000" y="51435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60324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1905000" y="514350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31749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1905000" y="51435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31749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1905000" y="51435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168274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1905000" y="51435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168274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1905000" y="51435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44449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1905000" y="51435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1905000" y="51435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101599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1905000" y="51435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15874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1905000" y="51435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15874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1905000" y="51435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15874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1905000" y="51435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63499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1905000" y="514350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44449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1905000" y="51435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34924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1905000" y="514350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82549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1905000" y="51435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82549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1905000" y="51435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962025" y="5143500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19049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1905000" y="51435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76199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1905000" y="51435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164539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1905000" y="51435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164539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1905000" y="51435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164539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1905000" y="51435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19049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1905000" y="51435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85724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1905000" y="514350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146049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1905000" y="514350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19049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1905000" y="51435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146049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1905000" y="514350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25399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1905000" y="51435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28574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1905000" y="514350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1905000" y="51435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171449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1905000" y="51435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1905000" y="514350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76199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1905000" y="51435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1905000" y="514350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152399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1905000" y="514350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142874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1905000" y="51435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12699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1905000" y="51435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101599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1905000" y="51435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101599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1905000" y="51435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92074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1905000" y="51435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107949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1905000" y="51435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107949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1905000" y="51435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98424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1905000" y="514350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104774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1905000" y="51435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104774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1905000" y="51435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104774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1905000" y="51435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95249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1905000" y="51435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69849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1905000" y="51435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139699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1905000" y="51435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50799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1905000" y="514350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12699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1905000" y="51435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165099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1905000" y="51435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88899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1905000" y="514350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69849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1905000" y="51435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60324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1905000" y="514350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31749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1905000" y="51435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31749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1905000" y="51435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47624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1905000" y="51435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38099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1905000" y="51435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66674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1905000" y="51435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57149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1905000" y="51435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962025" y="5143500"/>
          <a:ext cx="7620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117474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1905000" y="51435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114299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1905000" y="51435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171448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1905000" y="514350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1905000" y="51435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1905000" y="51435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107948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1905000" y="5143500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19048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1905000" y="5143500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171448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1905000" y="514350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1905000" y="51435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1905000" y="51435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1905000" y="51435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149224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1905000" y="514350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149223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1000125" y="5143500"/>
          <a:ext cx="7620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165098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1905000" y="5143500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152398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1905000" y="514350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63498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1905000" y="514350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50798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1905000" y="514350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41273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1905000" y="514350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22224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1905000" y="514350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12699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1905000" y="51435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22224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1905000" y="514350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139699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1905000" y="514350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12699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1905000" y="51435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152398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1905000" y="514350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152398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1905000" y="514350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12698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1905000" y="5143500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165098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1905000" y="5143500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152398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1905000" y="514350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63498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1905000" y="514350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152398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1905000" y="514350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63498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1905000" y="514350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152398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1905000" y="514350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1905000" y="51435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41273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1905000" y="514350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31748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1905000" y="514350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41273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1905000" y="514350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31748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1905000" y="514350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31749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1905000" y="51435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41274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1905000" y="51435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31749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1905000" y="51435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60323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1000125" y="5143500"/>
          <a:ext cx="7620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149225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1905000" y="514350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139700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1905000" y="51435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44450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1905000" y="514350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25400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1905000" y="514350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15875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1905000" y="51435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139700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1905000" y="51435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139700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1905000" y="51435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149225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1905000" y="514350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149225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1905000" y="514350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139700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1905000" y="51435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44450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1905000" y="514350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139700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1905000" y="51435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44450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1905000" y="514350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31</xdr:row>
      <xdr:rowOff>149225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1905000" y="514350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1905000" y="51435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15875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1905000" y="51435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6350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1905000" y="51435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15875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1905000" y="51435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6350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1905000" y="51435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32</xdr:row>
      <xdr:rowOff>34925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1000125" y="5143500"/>
          <a:ext cx="762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800100" y="5086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800100" y="5086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53974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800100" y="5086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111124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800100" y="5086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800100" y="5086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800100" y="5086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800100" y="5086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73024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800100" y="5086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53974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800100" y="5086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44449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800100" y="50863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800100" y="5086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800100" y="5086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800100" y="50863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85724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800100" y="5086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2614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800100" y="508635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2614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800100" y="508635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2614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800100" y="508635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800100" y="50863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800100" y="5086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155574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800100" y="50863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800100" y="50863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155574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800100" y="50863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800100" y="50863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85724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800100" y="5086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800100" y="50863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800100" y="5086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111124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800100" y="5086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111124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800100" y="5086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800100" y="5086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800100" y="5086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107949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800100" y="50863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800100" y="5086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800100" y="5086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800100" y="5086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79374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800100" y="5086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60324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800100" y="50863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800100" y="5086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98424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800100" y="50863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79374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800100" y="5086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69849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800100" y="50863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800100" y="5086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800100" y="5086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800100" y="5086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800100" y="5086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53974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800100" y="5086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800100" y="5086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111124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800100" y="5086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800100" y="5086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800100" y="5086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800100" y="5086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73024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800100" y="5086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53974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800100" y="5086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44449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800100" y="50863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800100" y="5086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800100" y="5086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800100" y="50863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85724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800100" y="5086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2614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800100" y="508635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2614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800100" y="508635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2614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800100" y="508635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800100" y="50863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800100" y="5086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155574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800100" y="50863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800100" y="50863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155574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800100" y="50863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800100" y="5086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800100" y="50863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800100" y="5086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800100" y="5086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85724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800100" y="5086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161924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800100" y="50863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800100" y="50863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800100" y="5086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111124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800100" y="5086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111124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800100" y="5086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800100" y="50863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800100" y="5086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800100" y="5086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107949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800100" y="50863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800100" y="5086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800100" y="5086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800100" y="5086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800100" y="5086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79374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800100" y="5086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800100" y="50863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60324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800100" y="50863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800100" y="5086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800100" y="50863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98424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800100" y="50863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79374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800100" y="5086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69849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800100" y="50863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800100" y="5086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800100" y="5086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800100" y="5086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800100" y="5086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800100" y="5086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800100" y="5086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126999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800100" y="50863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123824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800100" y="5086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9523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800100" y="508635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117473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800100" y="5086350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28573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800100" y="5086350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9523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800100" y="508635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158749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800100" y="50863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158748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800100" y="50863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3173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800100" y="5086350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161923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800100" y="50863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73023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800100" y="508635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800100" y="50863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50798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800100" y="50863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800100" y="5086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800100" y="5086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800100" y="5086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149224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800100" y="5086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800100" y="5086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161923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800100" y="50863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161923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800100" y="50863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22223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800100" y="5086350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3173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800100" y="5086350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161923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800100" y="50863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73023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800100" y="508635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161923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800100" y="50863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73023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800100" y="508635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161923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800100" y="50863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50798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800100" y="50863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41273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800100" y="508635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50798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800100" y="50863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41273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800100" y="508635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800100" y="5086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800100" y="50863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800100" y="5086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69848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800100" y="50863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158750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800100" y="50863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800100" y="50863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53975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800100" y="50863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800100" y="50863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25400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800100" y="50863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800100" y="50863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800100" y="50863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158750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800100" y="50863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158750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800100" y="50863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800100" y="50863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53975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800100" y="50863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800100" y="50863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53975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800100" y="50863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158750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800100" y="50863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25400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800100" y="50863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15875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800100" y="508635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25400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800100" y="50863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15875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800100" y="508635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800100" y="50863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139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140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141" name="TextBox 2140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14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1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1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1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1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168274</xdr:rowOff>
    </xdr:to>
    <xdr:sp macro="" textlink="">
      <xdr:nvSpPr>
        <xdr:cNvPr id="2147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14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168274</xdr:rowOff>
    </xdr:to>
    <xdr:sp macro="" textlink="">
      <xdr:nvSpPr>
        <xdr:cNvPr id="2149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150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44449</xdr:rowOff>
    </xdr:to>
    <xdr:sp macro="" textlink="">
      <xdr:nvSpPr>
        <xdr:cNvPr id="2151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15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15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1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155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156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2157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15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2159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16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2161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16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63499</xdr:rowOff>
    </xdr:to>
    <xdr:sp macro="" textlink="">
      <xdr:nvSpPr>
        <xdr:cNvPr id="2163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44449</xdr:rowOff>
    </xdr:to>
    <xdr:sp macro="" textlink="">
      <xdr:nvSpPr>
        <xdr:cNvPr id="216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16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1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16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1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169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1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17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82549</xdr:rowOff>
    </xdr:to>
    <xdr:sp macro="" textlink="">
      <xdr:nvSpPr>
        <xdr:cNvPr id="2172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3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4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5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6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7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8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79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0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8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19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0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1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3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245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82549</xdr:rowOff>
    </xdr:to>
    <xdr:sp macro="" textlink="">
      <xdr:nvSpPr>
        <xdr:cNvPr id="2246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6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7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5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6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7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8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299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0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2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0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1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2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2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2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323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2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2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32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27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328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164539</xdr:rowOff>
    </xdr:to>
    <xdr:sp macro="" textlink="">
      <xdr:nvSpPr>
        <xdr:cNvPr id="2329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330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164539</xdr:rowOff>
    </xdr:to>
    <xdr:sp macro="" textlink="">
      <xdr:nvSpPr>
        <xdr:cNvPr id="2331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3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164539</xdr:rowOff>
    </xdr:to>
    <xdr:sp macro="" textlink="">
      <xdr:nvSpPr>
        <xdr:cNvPr id="2333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3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33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33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3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3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340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34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85724</xdr:rowOff>
    </xdr:to>
    <xdr:sp macro="" textlink="">
      <xdr:nvSpPr>
        <xdr:cNvPr id="2342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3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3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3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3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146049</xdr:rowOff>
    </xdr:to>
    <xdr:sp macro="" textlink="">
      <xdr:nvSpPr>
        <xdr:cNvPr id="2347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34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34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350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5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146049</xdr:rowOff>
    </xdr:to>
    <xdr:sp macro="" textlink="">
      <xdr:nvSpPr>
        <xdr:cNvPr id="2352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35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354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2355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356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5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358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35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60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36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62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36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142874</xdr:rowOff>
    </xdr:to>
    <xdr:sp macro="" textlink="">
      <xdr:nvSpPr>
        <xdr:cNvPr id="2364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6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6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6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</xdr:rowOff>
    </xdr:to>
    <xdr:sp macro="" textlink="">
      <xdr:nvSpPr>
        <xdr:cNvPr id="236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3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71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372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37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37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375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3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380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383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38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38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3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107949</xdr:rowOff>
    </xdr:to>
    <xdr:sp macro="" textlink="">
      <xdr:nvSpPr>
        <xdr:cNvPr id="2389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107949</xdr:rowOff>
    </xdr:to>
    <xdr:sp macro="" textlink="">
      <xdr:nvSpPr>
        <xdr:cNvPr id="239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98424</xdr:rowOff>
    </xdr:to>
    <xdr:sp macro="" textlink="">
      <xdr:nvSpPr>
        <xdr:cNvPr id="2393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9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396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3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39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400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401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402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4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40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40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406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0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40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69849</xdr:rowOff>
    </xdr:to>
    <xdr:sp macro="" textlink="">
      <xdr:nvSpPr>
        <xdr:cNvPr id="2409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410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2411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1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41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1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1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1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1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</xdr:rowOff>
    </xdr:to>
    <xdr:sp macro="" textlink="">
      <xdr:nvSpPr>
        <xdr:cNvPr id="241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4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88899</xdr:rowOff>
    </xdr:to>
    <xdr:sp macro="" textlink="">
      <xdr:nvSpPr>
        <xdr:cNvPr id="2421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2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69849</xdr:rowOff>
    </xdr:to>
    <xdr:sp macro="" textlink="">
      <xdr:nvSpPr>
        <xdr:cNvPr id="2423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42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60324</xdr:rowOff>
    </xdr:to>
    <xdr:sp macro="" textlink="">
      <xdr:nvSpPr>
        <xdr:cNvPr id="2425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42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242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428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2429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43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431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43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43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434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435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43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43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438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439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44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4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44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4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4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4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4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168274</xdr:rowOff>
    </xdr:to>
    <xdr:sp macro="" textlink="">
      <xdr:nvSpPr>
        <xdr:cNvPr id="2447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44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168274</xdr:rowOff>
    </xdr:to>
    <xdr:sp macro="" textlink="">
      <xdr:nvSpPr>
        <xdr:cNvPr id="2449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450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44449</xdr:rowOff>
    </xdr:to>
    <xdr:sp macro="" textlink="">
      <xdr:nvSpPr>
        <xdr:cNvPr id="2451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45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45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4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</xdr:rowOff>
    </xdr:to>
    <xdr:sp macro="" textlink="">
      <xdr:nvSpPr>
        <xdr:cNvPr id="2455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456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2457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45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2459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46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15874</xdr:rowOff>
    </xdr:to>
    <xdr:sp macro="" textlink="">
      <xdr:nvSpPr>
        <xdr:cNvPr id="2461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46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63499</xdr:rowOff>
    </xdr:to>
    <xdr:sp macro="" textlink="">
      <xdr:nvSpPr>
        <xdr:cNvPr id="2463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44449</xdr:rowOff>
    </xdr:to>
    <xdr:sp macro="" textlink="">
      <xdr:nvSpPr>
        <xdr:cNvPr id="246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46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4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46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4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34924</xdr:rowOff>
    </xdr:to>
    <xdr:sp macro="" textlink="">
      <xdr:nvSpPr>
        <xdr:cNvPr id="2469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4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47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82549</xdr:rowOff>
    </xdr:to>
    <xdr:sp macro="" textlink="">
      <xdr:nvSpPr>
        <xdr:cNvPr id="2472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3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4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5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7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8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79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0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8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49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0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1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2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545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82549</xdr:rowOff>
    </xdr:to>
    <xdr:sp macro="" textlink="">
      <xdr:nvSpPr>
        <xdr:cNvPr id="2546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4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5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6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7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8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5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6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7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8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0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1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2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0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1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2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2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2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623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2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2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62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27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628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164539</xdr:rowOff>
    </xdr:to>
    <xdr:sp macro="" textlink="">
      <xdr:nvSpPr>
        <xdr:cNvPr id="2629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630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164539</xdr:rowOff>
    </xdr:to>
    <xdr:sp macro="" textlink="">
      <xdr:nvSpPr>
        <xdr:cNvPr id="2631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3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164539</xdr:rowOff>
    </xdr:to>
    <xdr:sp macro="" textlink="">
      <xdr:nvSpPr>
        <xdr:cNvPr id="2633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3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63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63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3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3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640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64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85724</xdr:rowOff>
    </xdr:to>
    <xdr:sp macro="" textlink="">
      <xdr:nvSpPr>
        <xdr:cNvPr id="2642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6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6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6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6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146049</xdr:rowOff>
    </xdr:to>
    <xdr:sp macro="" textlink="">
      <xdr:nvSpPr>
        <xdr:cNvPr id="2647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64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19049</xdr:rowOff>
    </xdr:to>
    <xdr:sp macro="" textlink="">
      <xdr:nvSpPr>
        <xdr:cNvPr id="264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650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5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146049</xdr:rowOff>
    </xdr:to>
    <xdr:sp macro="" textlink="">
      <xdr:nvSpPr>
        <xdr:cNvPr id="2652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65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25399</xdr:rowOff>
    </xdr:to>
    <xdr:sp macro="" textlink="">
      <xdr:nvSpPr>
        <xdr:cNvPr id="2654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28574</xdr:rowOff>
    </xdr:to>
    <xdr:sp macro="" textlink="">
      <xdr:nvSpPr>
        <xdr:cNvPr id="2655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656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5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</xdr:rowOff>
    </xdr:to>
    <xdr:sp macro="" textlink="">
      <xdr:nvSpPr>
        <xdr:cNvPr id="2658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171449</xdr:rowOff>
    </xdr:to>
    <xdr:sp macro="" textlink="">
      <xdr:nvSpPr>
        <xdr:cNvPr id="265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60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76199</xdr:rowOff>
    </xdr:to>
    <xdr:sp macro="" textlink="">
      <xdr:nvSpPr>
        <xdr:cNvPr id="266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62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152399</xdr:rowOff>
    </xdr:to>
    <xdr:sp macro="" textlink="">
      <xdr:nvSpPr>
        <xdr:cNvPr id="266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142874</xdr:rowOff>
    </xdr:to>
    <xdr:sp macro="" textlink="">
      <xdr:nvSpPr>
        <xdr:cNvPr id="2664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6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6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6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</xdr:rowOff>
    </xdr:to>
    <xdr:sp macro="" textlink="">
      <xdr:nvSpPr>
        <xdr:cNvPr id="266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6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71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672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67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67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675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6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101599</xdr:rowOff>
    </xdr:to>
    <xdr:sp macro="" textlink="">
      <xdr:nvSpPr>
        <xdr:cNvPr id="2680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92074</xdr:rowOff>
    </xdr:to>
    <xdr:sp macro="" textlink="">
      <xdr:nvSpPr>
        <xdr:cNvPr id="2683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68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68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6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107949</xdr:rowOff>
    </xdr:to>
    <xdr:sp macro="" textlink="">
      <xdr:nvSpPr>
        <xdr:cNvPr id="2689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107949</xdr:rowOff>
    </xdr:to>
    <xdr:sp macro="" textlink="">
      <xdr:nvSpPr>
        <xdr:cNvPr id="269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98424</xdr:rowOff>
    </xdr:to>
    <xdr:sp macro="" textlink="">
      <xdr:nvSpPr>
        <xdr:cNvPr id="2693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9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696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6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69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700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701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104774</xdr:rowOff>
    </xdr:to>
    <xdr:sp macro="" textlink="">
      <xdr:nvSpPr>
        <xdr:cNvPr id="2702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95249</xdr:rowOff>
    </xdr:to>
    <xdr:sp macro="" textlink="">
      <xdr:nvSpPr>
        <xdr:cNvPr id="27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70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70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706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0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70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69849</xdr:rowOff>
    </xdr:to>
    <xdr:sp macro="" textlink="">
      <xdr:nvSpPr>
        <xdr:cNvPr id="2709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139699</xdr:rowOff>
    </xdr:to>
    <xdr:sp macro="" textlink="">
      <xdr:nvSpPr>
        <xdr:cNvPr id="2710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50799</xdr:rowOff>
    </xdr:to>
    <xdr:sp macro="" textlink="">
      <xdr:nvSpPr>
        <xdr:cNvPr id="2711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1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71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1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1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1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1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</xdr:rowOff>
    </xdr:to>
    <xdr:sp macro="" textlink="">
      <xdr:nvSpPr>
        <xdr:cNvPr id="271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165099</xdr:rowOff>
    </xdr:to>
    <xdr:sp macro="" textlink="">
      <xdr:nvSpPr>
        <xdr:cNvPr id="27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88899</xdr:rowOff>
    </xdr:to>
    <xdr:sp macro="" textlink="">
      <xdr:nvSpPr>
        <xdr:cNvPr id="2721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2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69849</xdr:rowOff>
    </xdr:to>
    <xdr:sp macro="" textlink="">
      <xdr:nvSpPr>
        <xdr:cNvPr id="2723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272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60324</xdr:rowOff>
    </xdr:to>
    <xdr:sp macro="" textlink="">
      <xdr:nvSpPr>
        <xdr:cNvPr id="2725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72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272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2728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2729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73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731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47624</xdr:rowOff>
    </xdr:to>
    <xdr:sp macro="" textlink="">
      <xdr:nvSpPr>
        <xdr:cNvPr id="273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38099</xdr:rowOff>
    </xdr:to>
    <xdr:sp macro="" textlink="">
      <xdr:nvSpPr>
        <xdr:cNvPr id="273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734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735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66674</xdr:rowOff>
    </xdr:to>
    <xdr:sp macro="" textlink="">
      <xdr:nvSpPr>
        <xdr:cNvPr id="273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57149</xdr:rowOff>
    </xdr:to>
    <xdr:sp macro="" textlink="">
      <xdr:nvSpPr>
        <xdr:cNvPr id="273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3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4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4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4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5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5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5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7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5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6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79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7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8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09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0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1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2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3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4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2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1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2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3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5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6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7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8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3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4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5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6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0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0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0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0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0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1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1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1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1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2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2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2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2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3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3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3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4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4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4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4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5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5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5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5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7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7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7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7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7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8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8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8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8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9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299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9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9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9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9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299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0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1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2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3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3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4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5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6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7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8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49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0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5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7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8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69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0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1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2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3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4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8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1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2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3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4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5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6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7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8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09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1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2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3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4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4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4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5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6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6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7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7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7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7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8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8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8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9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9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9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19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9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19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20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20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20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20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20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20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20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2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117474</xdr:rowOff>
    </xdr:to>
    <xdr:sp macro="" textlink="">
      <xdr:nvSpPr>
        <xdr:cNvPr id="320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114299</xdr:rowOff>
    </xdr:to>
    <xdr:sp macro="" textlink="">
      <xdr:nvSpPr>
        <xdr:cNvPr id="32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171448</xdr:rowOff>
    </xdr:to>
    <xdr:sp macro="" textlink="">
      <xdr:nvSpPr>
        <xdr:cNvPr id="3210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11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12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107948</xdr:rowOff>
    </xdr:to>
    <xdr:sp macro="" textlink="">
      <xdr:nvSpPr>
        <xdr:cNvPr id="3213" name="TextBox 3"/>
        <xdr:cNvSpPr txBox="1">
          <a:spLocks noChangeArrowheads="1"/>
        </xdr:cNvSpPr>
      </xdr:nvSpPr>
      <xdr:spPr bwMode="auto">
        <a:xfrm>
          <a:off x="219075" y="5734050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19048</xdr:rowOff>
    </xdr:to>
    <xdr:sp macro="" textlink="">
      <xdr:nvSpPr>
        <xdr:cNvPr id="3214" name="TextBox 3"/>
        <xdr:cNvSpPr txBox="1">
          <a:spLocks noChangeArrowheads="1"/>
        </xdr:cNvSpPr>
      </xdr:nvSpPr>
      <xdr:spPr bwMode="auto">
        <a:xfrm>
          <a:off x="219075" y="5734050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171448</xdr:rowOff>
    </xdr:to>
    <xdr:sp macro="" textlink="">
      <xdr:nvSpPr>
        <xdr:cNvPr id="3215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16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17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18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321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149224</xdr:rowOff>
    </xdr:to>
    <xdr:sp macro="" textlink="">
      <xdr:nvSpPr>
        <xdr:cNvPr id="32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3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4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5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6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29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0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7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8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19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0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1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2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3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4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2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3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6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39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0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1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2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7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8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39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1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2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3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4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4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5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6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7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8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49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0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2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3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4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149223</xdr:rowOff>
    </xdr:to>
    <xdr:sp macro="" textlink="">
      <xdr:nvSpPr>
        <xdr:cNvPr id="355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165098</xdr:rowOff>
    </xdr:to>
    <xdr:sp macro="" textlink="">
      <xdr:nvSpPr>
        <xdr:cNvPr id="3557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152398</xdr:rowOff>
    </xdr:to>
    <xdr:sp macro="" textlink="">
      <xdr:nvSpPr>
        <xdr:cNvPr id="355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63498</xdr:rowOff>
    </xdr:to>
    <xdr:sp macro="" textlink="">
      <xdr:nvSpPr>
        <xdr:cNvPr id="3559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50798</xdr:rowOff>
    </xdr:to>
    <xdr:sp macro="" textlink="">
      <xdr:nvSpPr>
        <xdr:cNvPr id="3560" name="TextBox 3"/>
        <xdr:cNvSpPr txBox="1">
          <a:spLocks noChangeArrowheads="1"/>
        </xdr:cNvSpPr>
      </xdr:nvSpPr>
      <xdr:spPr bwMode="auto">
        <a:xfrm>
          <a:off x="219075" y="57340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41273</xdr:rowOff>
    </xdr:to>
    <xdr:sp macro="" textlink="">
      <xdr:nvSpPr>
        <xdr:cNvPr id="3561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3562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</xdr:rowOff>
    </xdr:to>
    <xdr:sp macro="" textlink="">
      <xdr:nvSpPr>
        <xdr:cNvPr id="3563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22224</xdr:rowOff>
    </xdr:to>
    <xdr:sp macro="" textlink="">
      <xdr:nvSpPr>
        <xdr:cNvPr id="3564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139699</xdr:rowOff>
    </xdr:to>
    <xdr:sp macro="" textlink="">
      <xdr:nvSpPr>
        <xdr:cNvPr id="3565" name="TextBox 3"/>
        <xdr:cNvSpPr txBox="1">
          <a:spLocks noChangeArrowheads="1"/>
        </xdr:cNvSpPr>
      </xdr:nvSpPr>
      <xdr:spPr bwMode="auto">
        <a:xfrm>
          <a:off x="219075" y="5734050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12699</xdr:rowOff>
    </xdr:to>
    <xdr:sp macro="" textlink="">
      <xdr:nvSpPr>
        <xdr:cNvPr id="3566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152398</xdr:rowOff>
    </xdr:to>
    <xdr:sp macro="" textlink="">
      <xdr:nvSpPr>
        <xdr:cNvPr id="3567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152398</xdr:rowOff>
    </xdr:to>
    <xdr:sp macro="" textlink="">
      <xdr:nvSpPr>
        <xdr:cNvPr id="356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12698</xdr:rowOff>
    </xdr:to>
    <xdr:sp macro="" textlink="">
      <xdr:nvSpPr>
        <xdr:cNvPr id="3569" name="TextBox 3"/>
        <xdr:cNvSpPr txBox="1">
          <a:spLocks noChangeArrowheads="1"/>
        </xdr:cNvSpPr>
      </xdr:nvSpPr>
      <xdr:spPr bwMode="auto">
        <a:xfrm>
          <a:off x="219075" y="5734050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165098</xdr:rowOff>
    </xdr:to>
    <xdr:sp macro="" textlink="">
      <xdr:nvSpPr>
        <xdr:cNvPr id="3570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152398</xdr:rowOff>
    </xdr:to>
    <xdr:sp macro="" textlink="">
      <xdr:nvSpPr>
        <xdr:cNvPr id="3571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63498</xdr:rowOff>
    </xdr:to>
    <xdr:sp macro="" textlink="">
      <xdr:nvSpPr>
        <xdr:cNvPr id="3572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152398</xdr:rowOff>
    </xdr:to>
    <xdr:sp macro="" textlink="">
      <xdr:nvSpPr>
        <xdr:cNvPr id="3573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63498</xdr:rowOff>
    </xdr:to>
    <xdr:sp macro="" textlink="">
      <xdr:nvSpPr>
        <xdr:cNvPr id="3574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152398</xdr:rowOff>
    </xdr:to>
    <xdr:sp macro="" textlink="">
      <xdr:nvSpPr>
        <xdr:cNvPr id="3575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76" name="TextBox 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41273</xdr:rowOff>
    </xdr:to>
    <xdr:sp macro="" textlink="">
      <xdr:nvSpPr>
        <xdr:cNvPr id="3577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31748</xdr:rowOff>
    </xdr:to>
    <xdr:sp macro="" textlink="">
      <xdr:nvSpPr>
        <xdr:cNvPr id="3578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41273</xdr:rowOff>
    </xdr:to>
    <xdr:sp macro="" textlink="">
      <xdr:nvSpPr>
        <xdr:cNvPr id="3579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31748</xdr:rowOff>
    </xdr:to>
    <xdr:sp macro="" textlink="">
      <xdr:nvSpPr>
        <xdr:cNvPr id="3580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3581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3582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41274</xdr:rowOff>
    </xdr:to>
    <xdr:sp macro="" textlink="">
      <xdr:nvSpPr>
        <xdr:cNvPr id="358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31749</xdr:rowOff>
    </xdr:to>
    <xdr:sp macro="" textlink="">
      <xdr:nvSpPr>
        <xdr:cNvPr id="3584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8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8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8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8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8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59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0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2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3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4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5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6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7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1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2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3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4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6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7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8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1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2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4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7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8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79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1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2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3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4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6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8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0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2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3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4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6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89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0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1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60323</xdr:rowOff>
    </xdr:to>
    <xdr:sp macro="" textlink="">
      <xdr:nvSpPr>
        <xdr:cNvPr id="392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3921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139700</xdr:rowOff>
    </xdr:to>
    <xdr:sp macro="" textlink="">
      <xdr:nvSpPr>
        <xdr:cNvPr id="3922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3923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25400</xdr:rowOff>
    </xdr:to>
    <xdr:sp macro="" textlink="">
      <xdr:nvSpPr>
        <xdr:cNvPr id="3924" name="TextBox 3"/>
        <xdr:cNvSpPr txBox="1">
          <a:spLocks noChangeArrowheads="1"/>
        </xdr:cNvSpPr>
      </xdr:nvSpPr>
      <xdr:spPr bwMode="auto">
        <a:xfrm>
          <a:off x="219075" y="57340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15875</xdr:rowOff>
    </xdr:to>
    <xdr:sp macro="" textlink="">
      <xdr:nvSpPr>
        <xdr:cNvPr id="3925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139700</xdr:rowOff>
    </xdr:to>
    <xdr:sp macro="" textlink="">
      <xdr:nvSpPr>
        <xdr:cNvPr id="3926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139700</xdr:rowOff>
    </xdr:to>
    <xdr:sp macro="" textlink="">
      <xdr:nvSpPr>
        <xdr:cNvPr id="3927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3928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3929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139700</xdr:rowOff>
    </xdr:to>
    <xdr:sp macro="" textlink="">
      <xdr:nvSpPr>
        <xdr:cNvPr id="3930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3931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139700</xdr:rowOff>
    </xdr:to>
    <xdr:sp macro="" textlink="">
      <xdr:nvSpPr>
        <xdr:cNvPr id="3932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44450</xdr:rowOff>
    </xdr:to>
    <xdr:sp macro="" textlink="">
      <xdr:nvSpPr>
        <xdr:cNvPr id="3933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65</xdr:row>
      <xdr:rowOff>149225</xdr:rowOff>
    </xdr:to>
    <xdr:sp macro="" textlink="">
      <xdr:nvSpPr>
        <xdr:cNvPr id="3934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35" name="TextBox 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15875</xdr:rowOff>
    </xdr:to>
    <xdr:sp macro="" textlink="">
      <xdr:nvSpPr>
        <xdr:cNvPr id="3936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6350</xdr:rowOff>
    </xdr:to>
    <xdr:sp macro="" textlink="">
      <xdr:nvSpPr>
        <xdr:cNvPr id="3937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15875</xdr:rowOff>
    </xdr:to>
    <xdr:sp macro="" textlink="">
      <xdr:nvSpPr>
        <xdr:cNvPr id="3938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6350</xdr:rowOff>
    </xdr:to>
    <xdr:sp macro="" textlink="">
      <xdr:nvSpPr>
        <xdr:cNvPr id="3939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4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5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6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7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8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399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2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6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7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39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1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2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3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4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5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6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7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09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0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1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2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3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4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6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7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8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59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0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1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2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3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6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7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19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0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1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2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3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4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5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6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7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7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7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7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7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0</xdr:colOff>
      <xdr:row>66</xdr:row>
      <xdr:rowOff>34925</xdr:rowOff>
    </xdr:to>
    <xdr:sp macro="" textlink="">
      <xdr:nvSpPr>
        <xdr:cNvPr id="427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73024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60324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98424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73024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60324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98424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9523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117473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19075" y="11458575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28573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19075" y="1145857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9523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3173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73023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149224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9075" y="11458575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22223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9075" y="1145857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3173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73023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73023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53975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53975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53975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13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140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141" name="TextBox 2140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142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143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144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145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14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2147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148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2149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15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2151" name="TextBox 3"/>
        <xdr:cNvSpPr txBox="1">
          <a:spLocks noChangeArrowheads="1"/>
        </xdr:cNvSpPr>
      </xdr:nvSpPr>
      <xdr:spPr bwMode="auto">
        <a:xfrm>
          <a:off x="219075" y="114585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5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153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15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155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156" name="TextBox 3"/>
        <xdr:cNvSpPr txBox="1">
          <a:spLocks noChangeArrowheads="1"/>
        </xdr:cNvSpPr>
      </xdr:nvSpPr>
      <xdr:spPr bwMode="auto">
        <a:xfrm>
          <a:off x="219075" y="114585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15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15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159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60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16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6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73024</xdr:rowOff>
    </xdr:to>
    <xdr:sp macro="" textlink="">
      <xdr:nvSpPr>
        <xdr:cNvPr id="2163" name="TextBox 3"/>
        <xdr:cNvSpPr txBox="1">
          <a:spLocks noChangeArrowheads="1"/>
        </xdr:cNvSpPr>
      </xdr:nvSpPr>
      <xdr:spPr bwMode="auto">
        <a:xfrm>
          <a:off x="219075" y="114585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2164" name="TextBox 3"/>
        <xdr:cNvSpPr txBox="1">
          <a:spLocks noChangeArrowheads="1"/>
        </xdr:cNvSpPr>
      </xdr:nvSpPr>
      <xdr:spPr bwMode="auto">
        <a:xfrm>
          <a:off x="219075" y="114585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65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16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167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16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2169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17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171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2172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3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4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5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6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7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8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79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0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1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3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4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5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6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7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8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89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0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1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2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3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4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5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6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7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8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199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0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2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3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4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5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7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8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09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0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1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2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4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5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6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7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8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19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0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1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2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3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4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5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6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7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8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7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8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39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0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1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2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4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245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22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1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2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3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4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3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4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5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6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7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8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69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0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2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3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5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6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8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79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4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5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6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7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8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0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1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2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3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4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5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6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7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8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299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0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2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6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8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09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0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1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4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5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6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7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18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19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20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21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22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323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2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25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326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27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2328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2329" name="TextBox 3"/>
        <xdr:cNvSpPr txBox="1">
          <a:spLocks noChangeArrowheads="1"/>
        </xdr:cNvSpPr>
      </xdr:nvSpPr>
      <xdr:spPr bwMode="auto">
        <a:xfrm>
          <a:off x="219075" y="114585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330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2331" name="TextBox 3"/>
        <xdr:cNvSpPr txBox="1">
          <a:spLocks noChangeArrowheads="1"/>
        </xdr:cNvSpPr>
      </xdr:nvSpPr>
      <xdr:spPr bwMode="auto">
        <a:xfrm>
          <a:off x="219075" y="114585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32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2333" name="TextBox 3"/>
        <xdr:cNvSpPr txBox="1">
          <a:spLocks noChangeArrowheads="1"/>
        </xdr:cNvSpPr>
      </xdr:nvSpPr>
      <xdr:spPr bwMode="auto">
        <a:xfrm>
          <a:off x="219075" y="114585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3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33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336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37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3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3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340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341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2342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343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344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345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34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2347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348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349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350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51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2352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353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354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235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35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57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358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35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60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2361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62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36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2364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65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6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6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2368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369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71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372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37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37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375" name="TextBox 3"/>
        <xdr:cNvSpPr txBox="1">
          <a:spLocks noChangeArrowheads="1"/>
        </xdr:cNvSpPr>
      </xdr:nvSpPr>
      <xdr:spPr bwMode="auto">
        <a:xfrm>
          <a:off x="219075" y="114585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7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7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37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7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380" name="TextBox 3"/>
        <xdr:cNvSpPr txBox="1">
          <a:spLocks noChangeArrowheads="1"/>
        </xdr:cNvSpPr>
      </xdr:nvSpPr>
      <xdr:spPr bwMode="auto">
        <a:xfrm>
          <a:off x="219075" y="114585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8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8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38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38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38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8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387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8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238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239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2393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39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39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39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40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401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4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40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40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40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406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0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40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2409" name="TextBox 3"/>
        <xdr:cNvSpPr txBox="1">
          <a:spLocks noChangeArrowheads="1"/>
        </xdr:cNvSpPr>
      </xdr:nvSpPr>
      <xdr:spPr bwMode="auto">
        <a:xfrm>
          <a:off x="219075" y="114585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410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60324</xdr:rowOff>
    </xdr:to>
    <xdr:sp macro="" textlink="">
      <xdr:nvSpPr>
        <xdr:cNvPr id="2411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1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413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1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1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1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1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2418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419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2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98424</xdr:rowOff>
    </xdr:to>
    <xdr:sp macro="" textlink="">
      <xdr:nvSpPr>
        <xdr:cNvPr id="2421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2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2423" name="TextBox 3"/>
        <xdr:cNvSpPr txBox="1">
          <a:spLocks noChangeArrowheads="1"/>
        </xdr:cNvSpPr>
      </xdr:nvSpPr>
      <xdr:spPr bwMode="auto">
        <a:xfrm>
          <a:off x="219075" y="114585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42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2425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426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2427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428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242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43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431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432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43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43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435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436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43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43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439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44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4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442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443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444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445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44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2447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448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2449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45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2451" name="TextBox 3"/>
        <xdr:cNvSpPr txBox="1">
          <a:spLocks noChangeArrowheads="1"/>
        </xdr:cNvSpPr>
      </xdr:nvSpPr>
      <xdr:spPr bwMode="auto">
        <a:xfrm>
          <a:off x="219075" y="114585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45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453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5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2455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456" name="TextBox 3"/>
        <xdr:cNvSpPr txBox="1">
          <a:spLocks noChangeArrowheads="1"/>
        </xdr:cNvSpPr>
      </xdr:nvSpPr>
      <xdr:spPr bwMode="auto">
        <a:xfrm>
          <a:off x="219075" y="114585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45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45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459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460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246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46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73024</xdr:rowOff>
    </xdr:to>
    <xdr:sp macro="" textlink="">
      <xdr:nvSpPr>
        <xdr:cNvPr id="2463" name="TextBox 3"/>
        <xdr:cNvSpPr txBox="1">
          <a:spLocks noChangeArrowheads="1"/>
        </xdr:cNvSpPr>
      </xdr:nvSpPr>
      <xdr:spPr bwMode="auto">
        <a:xfrm>
          <a:off x="219075" y="114585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53974</xdr:rowOff>
    </xdr:to>
    <xdr:sp macro="" textlink="">
      <xdr:nvSpPr>
        <xdr:cNvPr id="2464" name="TextBox 3"/>
        <xdr:cNvSpPr txBox="1">
          <a:spLocks noChangeArrowheads="1"/>
        </xdr:cNvSpPr>
      </xdr:nvSpPr>
      <xdr:spPr bwMode="auto">
        <a:xfrm>
          <a:off x="219075" y="114585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465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6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467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46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2469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47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471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2472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3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4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5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7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8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79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0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1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2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3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4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6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7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8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89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2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3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4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5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6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7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8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499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0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1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2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3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4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5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6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7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8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09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0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1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2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6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7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8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19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0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1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2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3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4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6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7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8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29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0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1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2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4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5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6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0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1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2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4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545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25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7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8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49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0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1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2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3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4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6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7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8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59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0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2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3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4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5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6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7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8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69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0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2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3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4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5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7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8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79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0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1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2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4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6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7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8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89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0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1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2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3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4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5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6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7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8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0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1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2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4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5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6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7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8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09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0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2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3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4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5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6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7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18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19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20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21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22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623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2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25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626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27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2628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2629" name="TextBox 3"/>
        <xdr:cNvSpPr txBox="1">
          <a:spLocks noChangeArrowheads="1"/>
        </xdr:cNvSpPr>
      </xdr:nvSpPr>
      <xdr:spPr bwMode="auto">
        <a:xfrm>
          <a:off x="219075" y="114585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630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2631" name="TextBox 3"/>
        <xdr:cNvSpPr txBox="1">
          <a:spLocks noChangeArrowheads="1"/>
        </xdr:cNvSpPr>
      </xdr:nvSpPr>
      <xdr:spPr bwMode="auto">
        <a:xfrm>
          <a:off x="219075" y="114585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32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2614</xdr:rowOff>
    </xdr:to>
    <xdr:sp macro="" textlink="">
      <xdr:nvSpPr>
        <xdr:cNvPr id="2633" name="TextBox 3"/>
        <xdr:cNvSpPr txBox="1">
          <a:spLocks noChangeArrowheads="1"/>
        </xdr:cNvSpPr>
      </xdr:nvSpPr>
      <xdr:spPr bwMode="auto">
        <a:xfrm>
          <a:off x="219075" y="114585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3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63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636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37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3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3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640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641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2642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643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644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645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64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2647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648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2649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650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51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155574</xdr:rowOff>
    </xdr:to>
    <xdr:sp macro="" textlink="">
      <xdr:nvSpPr>
        <xdr:cNvPr id="2652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653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2654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265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65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57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2658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265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60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2661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62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161924</xdr:rowOff>
    </xdr:to>
    <xdr:sp macro="" textlink="">
      <xdr:nvSpPr>
        <xdr:cNvPr id="266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2664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65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66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66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2668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669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6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671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672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67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67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675" name="TextBox 3"/>
        <xdr:cNvSpPr txBox="1">
          <a:spLocks noChangeArrowheads="1"/>
        </xdr:cNvSpPr>
      </xdr:nvSpPr>
      <xdr:spPr bwMode="auto">
        <a:xfrm>
          <a:off x="219075" y="114585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7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7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67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7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111124</xdr:rowOff>
    </xdr:to>
    <xdr:sp macro="" textlink="">
      <xdr:nvSpPr>
        <xdr:cNvPr id="2680" name="TextBox 3"/>
        <xdr:cNvSpPr txBox="1">
          <a:spLocks noChangeArrowheads="1"/>
        </xdr:cNvSpPr>
      </xdr:nvSpPr>
      <xdr:spPr bwMode="auto">
        <a:xfrm>
          <a:off x="219075" y="114585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8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8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268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68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68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8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687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8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268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9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9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269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2693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9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9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69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9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69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69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70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701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27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270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70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70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706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0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70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2709" name="TextBox 3"/>
        <xdr:cNvSpPr txBox="1">
          <a:spLocks noChangeArrowheads="1"/>
        </xdr:cNvSpPr>
      </xdr:nvSpPr>
      <xdr:spPr bwMode="auto">
        <a:xfrm>
          <a:off x="219075" y="114585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2710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60324</xdr:rowOff>
    </xdr:to>
    <xdr:sp macro="" textlink="">
      <xdr:nvSpPr>
        <xdr:cNvPr id="2711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1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713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1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1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1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1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2718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</xdr:rowOff>
    </xdr:to>
    <xdr:sp macro="" textlink="">
      <xdr:nvSpPr>
        <xdr:cNvPr id="2719" name="TextBox 3"/>
        <xdr:cNvSpPr txBox="1">
          <a:spLocks noChangeArrowheads="1"/>
        </xdr:cNvSpPr>
      </xdr:nvSpPr>
      <xdr:spPr bwMode="auto">
        <a:xfrm>
          <a:off x="219075" y="114585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2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98424</xdr:rowOff>
    </xdr:to>
    <xdr:sp macro="" textlink="">
      <xdr:nvSpPr>
        <xdr:cNvPr id="2721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2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79374</xdr:rowOff>
    </xdr:to>
    <xdr:sp macro="" textlink="">
      <xdr:nvSpPr>
        <xdr:cNvPr id="2723" name="TextBox 3"/>
        <xdr:cNvSpPr txBox="1">
          <a:spLocks noChangeArrowheads="1"/>
        </xdr:cNvSpPr>
      </xdr:nvSpPr>
      <xdr:spPr bwMode="auto">
        <a:xfrm>
          <a:off x="219075" y="114585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272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2725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726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2727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2728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272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73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731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2732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273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73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735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2736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273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3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3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4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4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4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4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5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51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5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53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5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5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5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75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5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0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2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3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4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5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6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7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8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69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0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1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2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4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1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2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4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6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7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8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799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0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2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4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5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6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7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8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09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0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1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2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3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4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3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4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5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6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7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8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29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0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1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2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3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5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6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7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8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39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0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1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2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3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4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6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7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8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49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0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1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2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3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4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5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6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7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8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59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0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1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2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4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6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7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8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69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0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8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0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1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2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4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03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0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0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0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0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0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0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11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1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1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1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2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2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2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2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3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3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37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3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4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4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4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43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4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4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4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4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4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4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5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5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5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5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5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5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5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57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5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5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6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6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6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6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7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7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7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7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7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7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7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7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7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7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8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8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8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8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8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8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8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87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8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8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9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9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9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299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9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95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96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97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2999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0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1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2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3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4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6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8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09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0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1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2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3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4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6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7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8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19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0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2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4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5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6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7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8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29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0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1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2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3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4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6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7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8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39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0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1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2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3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4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5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6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7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8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49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0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1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2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4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6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7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8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59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0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1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2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3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4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5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6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7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8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69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0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1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2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3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4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8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0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1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2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3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4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5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6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8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89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0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1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2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3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4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5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6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7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8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099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0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1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2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3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4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5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6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7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0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1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2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3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4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5" name="Text Box 22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6" name="Text Box 2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7" name="Text Box 2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8" name="Text Box 2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19" name="Text Box 2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0" name="Text Box 2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1" name="Text Box 2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2" name="Text Box 2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3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4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6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8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29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0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1" name="Text Box 14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2" name="Text Box 15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3" name="Text Box 16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4" name="Text Box 17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5" name="Text Box 18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6" name="Text Box 19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8" name="Text Box 21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3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41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47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4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4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5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5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5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6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6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6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6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6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6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6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6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6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6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2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73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7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7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79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80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1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8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8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9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91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9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93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94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195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96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9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98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19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200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201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202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203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204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205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206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207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126999</xdr:rowOff>
    </xdr:to>
    <xdr:sp macro="" textlink="">
      <xdr:nvSpPr>
        <xdr:cNvPr id="3208" name="TextBox 3"/>
        <xdr:cNvSpPr txBox="1">
          <a:spLocks noChangeArrowheads="1"/>
        </xdr:cNvSpPr>
      </xdr:nvSpPr>
      <xdr:spPr bwMode="auto">
        <a:xfrm>
          <a:off x="219075" y="114585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123824</xdr:rowOff>
    </xdr:to>
    <xdr:sp macro="" textlink="">
      <xdr:nvSpPr>
        <xdr:cNvPr id="3209" name="TextBox 3"/>
        <xdr:cNvSpPr txBox="1">
          <a:spLocks noChangeArrowheads="1"/>
        </xdr:cNvSpPr>
      </xdr:nvSpPr>
      <xdr:spPr bwMode="auto">
        <a:xfrm>
          <a:off x="219075" y="114585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9523</xdr:rowOff>
    </xdr:to>
    <xdr:sp macro="" textlink="">
      <xdr:nvSpPr>
        <xdr:cNvPr id="3210" name="TextBox 3"/>
        <xdr:cNvSpPr txBox="1">
          <a:spLocks noChangeArrowheads="1"/>
        </xdr:cNvSpPr>
      </xdr:nvSpPr>
      <xdr:spPr bwMode="auto">
        <a:xfrm>
          <a:off x="219075" y="11458575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11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12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117473</xdr:rowOff>
    </xdr:to>
    <xdr:sp macro="" textlink="">
      <xdr:nvSpPr>
        <xdr:cNvPr id="3213" name="TextBox 3"/>
        <xdr:cNvSpPr txBox="1">
          <a:spLocks noChangeArrowheads="1"/>
        </xdr:cNvSpPr>
      </xdr:nvSpPr>
      <xdr:spPr bwMode="auto">
        <a:xfrm>
          <a:off x="219075" y="11458575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28573</xdr:rowOff>
    </xdr:to>
    <xdr:sp macro="" textlink="">
      <xdr:nvSpPr>
        <xdr:cNvPr id="3214" name="TextBox 3"/>
        <xdr:cNvSpPr txBox="1">
          <a:spLocks noChangeArrowheads="1"/>
        </xdr:cNvSpPr>
      </xdr:nvSpPr>
      <xdr:spPr bwMode="auto">
        <a:xfrm>
          <a:off x="219075" y="11458575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9523</xdr:rowOff>
    </xdr:to>
    <xdr:sp macro="" textlink="">
      <xdr:nvSpPr>
        <xdr:cNvPr id="3215" name="TextBox 3"/>
        <xdr:cNvSpPr txBox="1">
          <a:spLocks noChangeArrowheads="1"/>
        </xdr:cNvSpPr>
      </xdr:nvSpPr>
      <xdr:spPr bwMode="auto">
        <a:xfrm>
          <a:off x="219075" y="11458575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16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17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18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321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158749</xdr:rowOff>
    </xdr:to>
    <xdr:sp macro="" textlink="">
      <xdr:nvSpPr>
        <xdr:cNvPr id="322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1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2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3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4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5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6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7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8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0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1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2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3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4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5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7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8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39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0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2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3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4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5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6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7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8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49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0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1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2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3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4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5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6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7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8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59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1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2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3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4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5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6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7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8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69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0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1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2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3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4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6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7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0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1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2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3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5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6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8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0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1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2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3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4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5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6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7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8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299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0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2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4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5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6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7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09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0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1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2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4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5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6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7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8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19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0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1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2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3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4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5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6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7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8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29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0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1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2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3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4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5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6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7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8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39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0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1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0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2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3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4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5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6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7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8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0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2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5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6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7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8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69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0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1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2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4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6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7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8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1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2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3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4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6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7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8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0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1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2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3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4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5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6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7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8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399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0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1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2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5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6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7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8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09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0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1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2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3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4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7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8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19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0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2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4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5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6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7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29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0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2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4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5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6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7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8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39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1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2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3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4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6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8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49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0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1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3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4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5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6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8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59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0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2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4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5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6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7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8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69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0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1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2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3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7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8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79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0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1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2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3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4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5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6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7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8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89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0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2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3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4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5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6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7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8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499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1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2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4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6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7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8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09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0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1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2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3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4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5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6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8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0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1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2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3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4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7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8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29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0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1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2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3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4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5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6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7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8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39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0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1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4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5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6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7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49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0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2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3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4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5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158748</xdr:rowOff>
    </xdr:to>
    <xdr:sp macro="" textlink="">
      <xdr:nvSpPr>
        <xdr:cNvPr id="3556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3173</xdr:rowOff>
    </xdr:to>
    <xdr:sp macro="" textlink="">
      <xdr:nvSpPr>
        <xdr:cNvPr id="3557" name="TextBox 3"/>
        <xdr:cNvSpPr txBox="1">
          <a:spLocks noChangeArrowheads="1"/>
        </xdr:cNvSpPr>
      </xdr:nvSpPr>
      <xdr:spPr bwMode="auto">
        <a:xfrm>
          <a:off x="219075" y="11458575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3558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73023</xdr:rowOff>
    </xdr:to>
    <xdr:sp macro="" textlink="">
      <xdr:nvSpPr>
        <xdr:cNvPr id="3559" name="TextBox 3"/>
        <xdr:cNvSpPr txBox="1">
          <a:spLocks noChangeArrowheads="1"/>
        </xdr:cNvSpPr>
      </xdr:nvSpPr>
      <xdr:spPr bwMode="auto">
        <a:xfrm>
          <a:off x="219075" y="11458575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3560" name="TextBox 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3561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356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3563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3564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149224</xdr:rowOff>
    </xdr:to>
    <xdr:sp macro="" textlink="">
      <xdr:nvSpPr>
        <xdr:cNvPr id="3565" name="TextBox 3"/>
        <xdr:cNvSpPr txBox="1">
          <a:spLocks noChangeArrowheads="1"/>
        </xdr:cNvSpPr>
      </xdr:nvSpPr>
      <xdr:spPr bwMode="auto">
        <a:xfrm>
          <a:off x="219075" y="11458575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3566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3567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3568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22223</xdr:rowOff>
    </xdr:to>
    <xdr:sp macro="" textlink="">
      <xdr:nvSpPr>
        <xdr:cNvPr id="3569" name="TextBox 3"/>
        <xdr:cNvSpPr txBox="1">
          <a:spLocks noChangeArrowheads="1"/>
        </xdr:cNvSpPr>
      </xdr:nvSpPr>
      <xdr:spPr bwMode="auto">
        <a:xfrm>
          <a:off x="219075" y="11458575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3173</xdr:rowOff>
    </xdr:to>
    <xdr:sp macro="" textlink="">
      <xdr:nvSpPr>
        <xdr:cNvPr id="3570" name="TextBox 3"/>
        <xdr:cNvSpPr txBox="1">
          <a:spLocks noChangeArrowheads="1"/>
        </xdr:cNvSpPr>
      </xdr:nvSpPr>
      <xdr:spPr bwMode="auto">
        <a:xfrm>
          <a:off x="219075" y="11458575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357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73023</xdr:rowOff>
    </xdr:to>
    <xdr:sp macro="" textlink="">
      <xdr:nvSpPr>
        <xdr:cNvPr id="3572" name="TextBox 3"/>
        <xdr:cNvSpPr txBox="1">
          <a:spLocks noChangeArrowheads="1"/>
        </xdr:cNvSpPr>
      </xdr:nvSpPr>
      <xdr:spPr bwMode="auto">
        <a:xfrm>
          <a:off x="219075" y="11458575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3573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73023</xdr:rowOff>
    </xdr:to>
    <xdr:sp macro="" textlink="">
      <xdr:nvSpPr>
        <xdr:cNvPr id="3574" name="TextBox 3"/>
        <xdr:cNvSpPr txBox="1">
          <a:spLocks noChangeArrowheads="1"/>
        </xdr:cNvSpPr>
      </xdr:nvSpPr>
      <xdr:spPr bwMode="auto">
        <a:xfrm>
          <a:off x="219075" y="11458575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161923</xdr:rowOff>
    </xdr:to>
    <xdr:sp macro="" textlink="">
      <xdr:nvSpPr>
        <xdr:cNvPr id="3575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76" name="TextBox 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3577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3578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3579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3580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3581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3582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3583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3584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85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86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87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88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89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0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1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2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6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7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8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599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0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1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2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3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4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5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6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7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8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09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0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1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2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3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4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5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6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0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2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3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4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5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6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7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8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29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0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1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2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3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4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5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6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7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8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39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0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1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4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5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6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8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49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2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3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4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5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6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7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8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59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0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1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2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3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4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8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69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0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1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2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3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4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5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6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7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8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79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0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1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2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3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4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6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7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8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2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4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6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0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1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6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7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8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2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3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6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7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8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19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0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1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2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3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4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5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6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7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8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29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0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1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2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3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4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5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6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7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8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49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0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1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2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3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4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5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6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8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0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1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4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5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6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7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8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0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2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3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4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5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6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7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8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79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0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1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2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3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4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5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8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89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0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1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2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3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4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5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6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7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8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799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0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1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2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3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4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6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8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09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2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3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4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5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6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8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0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1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2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3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4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5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6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7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29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0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2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3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6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7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8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39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0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1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2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4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5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6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7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8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49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0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1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2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3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4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5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6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7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0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1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2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3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4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5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8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69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0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1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2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3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4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5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6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0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1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4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5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6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7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8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0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2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3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4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5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6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7" name="Text Box 22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8" name="Text Box 23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899" name="Text Box 2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0" name="Text Box 2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2" name="Text Box 2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3" name="Text Box 2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4" name="Text Box 2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8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09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0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1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2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4" name="Text Box 15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5" name="Text Box 16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6" name="Text Box 17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7" name="Text Box 18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8" name="Text Box 19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19" name="Text Box 20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69848</xdr:rowOff>
    </xdr:to>
    <xdr:sp macro="" textlink="">
      <xdr:nvSpPr>
        <xdr:cNvPr id="3920" name="Text Box 21"/>
        <xdr:cNvSpPr txBox="1">
          <a:spLocks noChangeArrowheads="1"/>
        </xdr:cNvSpPr>
      </xdr:nvSpPr>
      <xdr:spPr bwMode="auto">
        <a:xfrm>
          <a:off x="219075" y="114585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3921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3922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53975</xdr:rowOff>
    </xdr:to>
    <xdr:sp macro="" textlink="">
      <xdr:nvSpPr>
        <xdr:cNvPr id="3923" name="TextBox 3"/>
        <xdr:cNvSpPr txBox="1">
          <a:spLocks noChangeArrowheads="1"/>
        </xdr:cNvSpPr>
      </xdr:nvSpPr>
      <xdr:spPr bwMode="auto">
        <a:xfrm>
          <a:off x="219075" y="11458575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3924" name="TextBox 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3925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3926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3927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3928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3929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3930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53975</xdr:rowOff>
    </xdr:to>
    <xdr:sp macro="" textlink="">
      <xdr:nvSpPr>
        <xdr:cNvPr id="3931" name="TextBox 3"/>
        <xdr:cNvSpPr txBox="1">
          <a:spLocks noChangeArrowheads="1"/>
        </xdr:cNvSpPr>
      </xdr:nvSpPr>
      <xdr:spPr bwMode="auto">
        <a:xfrm>
          <a:off x="219075" y="11458575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3932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53975</xdr:rowOff>
    </xdr:to>
    <xdr:sp macro="" textlink="">
      <xdr:nvSpPr>
        <xdr:cNvPr id="3933" name="TextBox 3"/>
        <xdr:cNvSpPr txBox="1">
          <a:spLocks noChangeArrowheads="1"/>
        </xdr:cNvSpPr>
      </xdr:nvSpPr>
      <xdr:spPr bwMode="auto">
        <a:xfrm>
          <a:off x="219075" y="11458575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158750</xdr:rowOff>
    </xdr:to>
    <xdr:sp macro="" textlink="">
      <xdr:nvSpPr>
        <xdr:cNvPr id="3934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35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3936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3937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3938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3939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0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1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2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3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4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5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6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7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8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49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1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2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3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4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5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6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7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8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59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0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1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2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3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4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5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6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7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8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69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0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1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2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3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4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5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6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7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8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79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0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1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2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3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4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5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6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7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8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89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0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1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3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4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5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6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7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8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3999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0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1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2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3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0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3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4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5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6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7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8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29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0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1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2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3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4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5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6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7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39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1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2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3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4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5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6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7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8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49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0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1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3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4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5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6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7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8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59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0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1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2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3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5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6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7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8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69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0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1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2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3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4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5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7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8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79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1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2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3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4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5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6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7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8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0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1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2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3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5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6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7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8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099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0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1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2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3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4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5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6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7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8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09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1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3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4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5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6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7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8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19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0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1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2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3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6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7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8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29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0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1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2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3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4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5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6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7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8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39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0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1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2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3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4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5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6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7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8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49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0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1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3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4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5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6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7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8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59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0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1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2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3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4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5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7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8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69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0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1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2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3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4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5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6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7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8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79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0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1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2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4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5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6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7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8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1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2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3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4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5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6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7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8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199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0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1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2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3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4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5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6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7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8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09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0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1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2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3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4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5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6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7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8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19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1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2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3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5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6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7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8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29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0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1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2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3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4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5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6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7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39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1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2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3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4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5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6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7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8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49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1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2" name="Text Box 22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3" name="Text Box 2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4" name="Text Box 2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5" name="Text Box 2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6" name="Text Box 2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7" name="Text Box 2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8" name="Text Box 2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59" name="Text Box 2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0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1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2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3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4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5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6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7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69" name="Text Box 15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70" name="Text Box 16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71" name="Text Box 17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72" name="Text Box 18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73" name="Text Box 19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74" name="Text Box 20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4275" name="Text Box 21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276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277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278" name="TextBox 4277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279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280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281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282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283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168274</xdr:rowOff>
    </xdr:to>
    <xdr:sp macro="" textlink="">
      <xdr:nvSpPr>
        <xdr:cNvPr id="4284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285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168274</xdr:rowOff>
    </xdr:to>
    <xdr:sp macro="" textlink="">
      <xdr:nvSpPr>
        <xdr:cNvPr id="4286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287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4288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289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290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2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292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29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429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295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4296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29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4298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299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63499</xdr:rowOff>
    </xdr:to>
    <xdr:sp macro="" textlink="">
      <xdr:nvSpPr>
        <xdr:cNvPr id="4300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4301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302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30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304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3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4306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3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3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82549</xdr:rowOff>
    </xdr:to>
    <xdr:sp macro="" textlink="">
      <xdr:nvSpPr>
        <xdr:cNvPr id="43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0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1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2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3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4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5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7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8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19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1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2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3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5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6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7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29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0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1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2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3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4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5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6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7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8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39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0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1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2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3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4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5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6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7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8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49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0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1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2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3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4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5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6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7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59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0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1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2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3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4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5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7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8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69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0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1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2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3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4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5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6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7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8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79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0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1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382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82549</xdr:rowOff>
    </xdr:to>
    <xdr:sp macro="" textlink="">
      <xdr:nvSpPr>
        <xdr:cNvPr id="4383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4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5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7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8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89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0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1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2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3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5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6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7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8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399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0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1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2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3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4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5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6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7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8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09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0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1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2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3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4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5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6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7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19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0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1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2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3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4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5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6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7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29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0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1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2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3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4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5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6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7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8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39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0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1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2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3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4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5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6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7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8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49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50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51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52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53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54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55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56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57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5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5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4460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61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6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46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6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4465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164539</xdr:rowOff>
    </xdr:to>
    <xdr:sp macro="" textlink="">
      <xdr:nvSpPr>
        <xdr:cNvPr id="446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46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164539</xdr:rowOff>
    </xdr:to>
    <xdr:sp macro="" textlink="">
      <xdr:nvSpPr>
        <xdr:cNvPr id="4468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69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164539</xdr:rowOff>
    </xdr:to>
    <xdr:sp macro="" textlink="">
      <xdr:nvSpPr>
        <xdr:cNvPr id="4470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71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472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4473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74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47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76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477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478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4479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480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481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482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483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146049</xdr:rowOff>
    </xdr:to>
    <xdr:sp macro="" textlink="">
      <xdr:nvSpPr>
        <xdr:cNvPr id="4484" name="TextBox 3"/>
        <xdr:cNvSpPr txBox="1">
          <a:spLocks noChangeArrowheads="1"/>
        </xdr:cNvSpPr>
      </xdr:nvSpPr>
      <xdr:spPr bwMode="auto">
        <a:xfrm>
          <a:off x="219075" y="114585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48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44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487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4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146049</xdr:rowOff>
    </xdr:to>
    <xdr:sp macro="" textlink="">
      <xdr:nvSpPr>
        <xdr:cNvPr id="4489" name="TextBox 3"/>
        <xdr:cNvSpPr txBox="1">
          <a:spLocks noChangeArrowheads="1"/>
        </xdr:cNvSpPr>
      </xdr:nvSpPr>
      <xdr:spPr bwMode="auto">
        <a:xfrm>
          <a:off x="219075" y="114585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49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49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4492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49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94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495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496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9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4498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499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500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142874</xdr:rowOff>
    </xdr:to>
    <xdr:sp macro="" textlink="">
      <xdr:nvSpPr>
        <xdr:cNvPr id="4501" name="TextBox 3"/>
        <xdr:cNvSpPr txBox="1">
          <a:spLocks noChangeArrowheads="1"/>
        </xdr:cNvSpPr>
      </xdr:nvSpPr>
      <xdr:spPr bwMode="auto">
        <a:xfrm>
          <a:off x="219075" y="114585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50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0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0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</xdr:rowOff>
    </xdr:to>
    <xdr:sp macro="" textlink="">
      <xdr:nvSpPr>
        <xdr:cNvPr id="4505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506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0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0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509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10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511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512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1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51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517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1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520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52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52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2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52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4526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2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4529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98424</xdr:rowOff>
    </xdr:to>
    <xdr:sp macro="" textlink="">
      <xdr:nvSpPr>
        <xdr:cNvPr id="4530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53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3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53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537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538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53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540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541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542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54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4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545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454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547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4548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49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4550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5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52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5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5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</xdr:rowOff>
    </xdr:to>
    <xdr:sp macro="" textlink="">
      <xdr:nvSpPr>
        <xdr:cNvPr id="4555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556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5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88899</xdr:rowOff>
    </xdr:to>
    <xdr:sp macro="" textlink="">
      <xdr:nvSpPr>
        <xdr:cNvPr id="4558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59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4560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56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60324</xdr:rowOff>
    </xdr:to>
    <xdr:sp macro="" textlink="">
      <xdr:nvSpPr>
        <xdr:cNvPr id="4562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4563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4564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4565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4566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567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56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569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570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571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572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57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574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57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57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577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7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579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580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581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582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583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168274</xdr:rowOff>
    </xdr:to>
    <xdr:sp macro="" textlink="">
      <xdr:nvSpPr>
        <xdr:cNvPr id="4584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585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168274</xdr:rowOff>
    </xdr:to>
    <xdr:sp macro="" textlink="">
      <xdr:nvSpPr>
        <xdr:cNvPr id="4586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587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4588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589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590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5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</xdr:rowOff>
    </xdr:to>
    <xdr:sp macro="" textlink="">
      <xdr:nvSpPr>
        <xdr:cNvPr id="4592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59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459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595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4596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59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15874</xdr:rowOff>
    </xdr:to>
    <xdr:sp macro="" textlink="">
      <xdr:nvSpPr>
        <xdr:cNvPr id="4598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599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63499</xdr:rowOff>
    </xdr:to>
    <xdr:sp macro="" textlink="">
      <xdr:nvSpPr>
        <xdr:cNvPr id="4600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44449</xdr:rowOff>
    </xdr:to>
    <xdr:sp macro="" textlink="">
      <xdr:nvSpPr>
        <xdr:cNvPr id="4601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602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60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604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6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34924</xdr:rowOff>
    </xdr:to>
    <xdr:sp macro="" textlink="">
      <xdr:nvSpPr>
        <xdr:cNvPr id="4606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6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6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82549</xdr:rowOff>
    </xdr:to>
    <xdr:sp macro="" textlink="">
      <xdr:nvSpPr>
        <xdr:cNvPr id="46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0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1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3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4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5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6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7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19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1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2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3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4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5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6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7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29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0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1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2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3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4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5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6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7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8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39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0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1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3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5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6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7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8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49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0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1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2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3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4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5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6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7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59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0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1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2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3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4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5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6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7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8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69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0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1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3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4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5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6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7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8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79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0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1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682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82549</xdr:rowOff>
    </xdr:to>
    <xdr:sp macro="" textlink="">
      <xdr:nvSpPr>
        <xdr:cNvPr id="4683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4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5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6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7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8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89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0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1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2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3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4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5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6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7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8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699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0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1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2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3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4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5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6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7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8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09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0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1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2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3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4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5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6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7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8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19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0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1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2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3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4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5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6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7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8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29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0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1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2" name="Text Box 22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3" name="Text Box 2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4" name="Text Box 2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5" name="Text Box 2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6" name="Text Box 2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7" name="Text Box 2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8" name="Text Box 2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39" name="Text Box 2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0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1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3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5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6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7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8" name="Text Box 14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49" name="Text Box 15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50" name="Text Box 16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51" name="Text Box 17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52" name="Text Box 18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53" name="Text Box 19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54" name="Text Box 20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55" name="Text Box 21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56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57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5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5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4760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61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6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76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6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4765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164539</xdr:rowOff>
    </xdr:to>
    <xdr:sp macro="" textlink="">
      <xdr:nvSpPr>
        <xdr:cNvPr id="476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76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164539</xdr:rowOff>
    </xdr:to>
    <xdr:sp macro="" textlink="">
      <xdr:nvSpPr>
        <xdr:cNvPr id="4768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69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164539</xdr:rowOff>
    </xdr:to>
    <xdr:sp macro="" textlink="">
      <xdr:nvSpPr>
        <xdr:cNvPr id="4770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71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772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4773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74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77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76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777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778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85724</xdr:rowOff>
    </xdr:to>
    <xdr:sp macro="" textlink="">
      <xdr:nvSpPr>
        <xdr:cNvPr id="4779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780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781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782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783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146049</xdr:rowOff>
    </xdr:to>
    <xdr:sp macro="" textlink="">
      <xdr:nvSpPr>
        <xdr:cNvPr id="4784" name="TextBox 3"/>
        <xdr:cNvSpPr txBox="1">
          <a:spLocks noChangeArrowheads="1"/>
        </xdr:cNvSpPr>
      </xdr:nvSpPr>
      <xdr:spPr bwMode="auto">
        <a:xfrm>
          <a:off x="219075" y="114585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78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19049</xdr:rowOff>
    </xdr:to>
    <xdr:sp macro="" textlink="">
      <xdr:nvSpPr>
        <xdr:cNvPr id="47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787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7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146049</xdr:rowOff>
    </xdr:to>
    <xdr:sp macro="" textlink="">
      <xdr:nvSpPr>
        <xdr:cNvPr id="4789" name="TextBox 3"/>
        <xdr:cNvSpPr txBox="1">
          <a:spLocks noChangeArrowheads="1"/>
        </xdr:cNvSpPr>
      </xdr:nvSpPr>
      <xdr:spPr bwMode="auto">
        <a:xfrm>
          <a:off x="219075" y="114585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79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25399</xdr:rowOff>
    </xdr:to>
    <xdr:sp macro="" textlink="">
      <xdr:nvSpPr>
        <xdr:cNvPr id="479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28574</xdr:rowOff>
    </xdr:to>
    <xdr:sp macro="" textlink="">
      <xdr:nvSpPr>
        <xdr:cNvPr id="4792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79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94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</xdr:rowOff>
    </xdr:to>
    <xdr:sp macro="" textlink="">
      <xdr:nvSpPr>
        <xdr:cNvPr id="4795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171449</xdr:rowOff>
    </xdr:to>
    <xdr:sp macro="" textlink="">
      <xdr:nvSpPr>
        <xdr:cNvPr id="4796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9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76199</xdr:rowOff>
    </xdr:to>
    <xdr:sp macro="" textlink="">
      <xdr:nvSpPr>
        <xdr:cNvPr id="4798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799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152399</xdr:rowOff>
    </xdr:to>
    <xdr:sp macro="" textlink="">
      <xdr:nvSpPr>
        <xdr:cNvPr id="4800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142874</xdr:rowOff>
    </xdr:to>
    <xdr:sp macro="" textlink="">
      <xdr:nvSpPr>
        <xdr:cNvPr id="4801" name="TextBox 3"/>
        <xdr:cNvSpPr txBox="1">
          <a:spLocks noChangeArrowheads="1"/>
        </xdr:cNvSpPr>
      </xdr:nvSpPr>
      <xdr:spPr bwMode="auto">
        <a:xfrm>
          <a:off x="219075" y="114585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80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0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0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</xdr:rowOff>
    </xdr:to>
    <xdr:sp macro="" textlink="">
      <xdr:nvSpPr>
        <xdr:cNvPr id="4805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806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0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0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809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10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811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812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1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1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101599</xdr:rowOff>
    </xdr:to>
    <xdr:sp macro="" textlink="">
      <xdr:nvSpPr>
        <xdr:cNvPr id="4817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1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92074</xdr:rowOff>
    </xdr:to>
    <xdr:sp macro="" textlink="">
      <xdr:nvSpPr>
        <xdr:cNvPr id="4820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2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2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2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2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4826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2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107949</xdr:rowOff>
    </xdr:to>
    <xdr:sp macro="" textlink="">
      <xdr:nvSpPr>
        <xdr:cNvPr id="4829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98424</xdr:rowOff>
    </xdr:to>
    <xdr:sp macro="" textlink="">
      <xdr:nvSpPr>
        <xdr:cNvPr id="4830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83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3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3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837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838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104774</xdr:rowOff>
    </xdr:to>
    <xdr:sp macro="" textlink="">
      <xdr:nvSpPr>
        <xdr:cNvPr id="483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95249</xdr:rowOff>
    </xdr:to>
    <xdr:sp macro="" textlink="">
      <xdr:nvSpPr>
        <xdr:cNvPr id="4840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841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842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84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4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845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484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139699</xdr:rowOff>
    </xdr:to>
    <xdr:sp macro="" textlink="">
      <xdr:nvSpPr>
        <xdr:cNvPr id="4847" name="TextBox 3"/>
        <xdr:cNvSpPr txBox="1">
          <a:spLocks noChangeArrowheads="1"/>
        </xdr:cNvSpPr>
      </xdr:nvSpPr>
      <xdr:spPr bwMode="auto">
        <a:xfrm>
          <a:off x="219075" y="114585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50799</xdr:rowOff>
    </xdr:to>
    <xdr:sp macro="" textlink="">
      <xdr:nvSpPr>
        <xdr:cNvPr id="4848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49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4850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5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52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5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54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</xdr:rowOff>
    </xdr:to>
    <xdr:sp macro="" textlink="">
      <xdr:nvSpPr>
        <xdr:cNvPr id="4855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165099</xdr:rowOff>
    </xdr:to>
    <xdr:sp macro="" textlink="">
      <xdr:nvSpPr>
        <xdr:cNvPr id="4856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5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88899</xdr:rowOff>
    </xdr:to>
    <xdr:sp macro="" textlink="">
      <xdr:nvSpPr>
        <xdr:cNvPr id="4858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59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69849</xdr:rowOff>
    </xdr:to>
    <xdr:sp macro="" textlink="">
      <xdr:nvSpPr>
        <xdr:cNvPr id="4860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486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60324</xdr:rowOff>
    </xdr:to>
    <xdr:sp macro="" textlink="">
      <xdr:nvSpPr>
        <xdr:cNvPr id="4862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4863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4864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4865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4866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867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86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47624</xdr:rowOff>
    </xdr:to>
    <xdr:sp macro="" textlink="">
      <xdr:nvSpPr>
        <xdr:cNvPr id="4869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38099</xdr:rowOff>
    </xdr:to>
    <xdr:sp macro="" textlink="">
      <xdr:nvSpPr>
        <xdr:cNvPr id="4870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871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872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66674</xdr:rowOff>
    </xdr:to>
    <xdr:sp macro="" textlink="">
      <xdr:nvSpPr>
        <xdr:cNvPr id="487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57149</xdr:rowOff>
    </xdr:to>
    <xdr:sp macro="" textlink="">
      <xdr:nvSpPr>
        <xdr:cNvPr id="4874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7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7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7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7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7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8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8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8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8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9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9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9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489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9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9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9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9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89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0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1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2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3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4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5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6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7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8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499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0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1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2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3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4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4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4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4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4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5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5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5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6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6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6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6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6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6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6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6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6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7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7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7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8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8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8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8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9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9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9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9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9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09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9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9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09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0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0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0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0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1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1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1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1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2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2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2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1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3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4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5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6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7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8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19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0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1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2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3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4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5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6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7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7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7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8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8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8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8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9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29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29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0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0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1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1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1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3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3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3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3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3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3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3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117474</xdr:rowOff>
    </xdr:to>
    <xdr:sp macro="" textlink="">
      <xdr:nvSpPr>
        <xdr:cNvPr id="534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114299</xdr:rowOff>
    </xdr:to>
    <xdr:sp macro="" textlink="">
      <xdr:nvSpPr>
        <xdr:cNvPr id="53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171448</xdr:rowOff>
    </xdr:to>
    <xdr:sp macro="" textlink="">
      <xdr:nvSpPr>
        <xdr:cNvPr id="5347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48" name="TextBox 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49" name="TextBox 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107948</xdr:rowOff>
    </xdr:to>
    <xdr:sp macro="" textlink="">
      <xdr:nvSpPr>
        <xdr:cNvPr id="5350" name="TextBox 3"/>
        <xdr:cNvSpPr txBox="1">
          <a:spLocks noChangeArrowheads="1"/>
        </xdr:cNvSpPr>
      </xdr:nvSpPr>
      <xdr:spPr bwMode="auto">
        <a:xfrm>
          <a:off x="219075" y="11458575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19048</xdr:rowOff>
    </xdr:to>
    <xdr:sp macro="" textlink="">
      <xdr:nvSpPr>
        <xdr:cNvPr id="5351" name="TextBox 3"/>
        <xdr:cNvSpPr txBox="1">
          <a:spLocks noChangeArrowheads="1"/>
        </xdr:cNvSpPr>
      </xdr:nvSpPr>
      <xdr:spPr bwMode="auto">
        <a:xfrm>
          <a:off x="219075" y="1145857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171448</xdr:rowOff>
    </xdr:to>
    <xdr:sp macro="" textlink="">
      <xdr:nvSpPr>
        <xdr:cNvPr id="5352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53" name="TextBox 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54" name="TextBox 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55" name="TextBox 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356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149224</xdr:rowOff>
    </xdr:to>
    <xdr:sp macro="" textlink="">
      <xdr:nvSpPr>
        <xdr:cNvPr id="535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58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59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0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1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3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4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5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6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7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8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69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0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1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2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3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5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6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7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8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79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0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1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2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3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4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5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6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7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8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89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1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2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3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4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5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6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7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8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399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0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1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2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3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4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5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6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7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8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09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0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1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2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3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4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5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6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7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8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19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1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2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3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4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5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6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7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8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29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0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1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2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3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4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5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6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7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8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39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0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1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2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3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4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5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6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7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8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49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0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1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2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3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4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5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6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7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8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59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0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1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3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4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5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6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7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8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69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0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1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2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3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4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5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6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7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8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79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0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1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2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3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4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5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6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7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8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89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0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1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3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4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5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6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7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8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499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0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1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2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3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4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5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6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7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8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09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0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1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2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3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4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5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6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7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8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19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0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1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2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3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4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5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6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7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8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29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0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1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2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3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5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6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7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8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39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0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1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2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3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5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6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7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8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49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0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1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2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3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4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5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6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7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8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59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0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1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2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3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5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6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7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8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69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0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1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2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3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4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5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6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7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8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79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0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1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2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3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4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5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6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7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8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89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0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1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2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3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4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5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6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7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8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599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0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1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2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3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4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5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6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7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8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09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0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1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2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3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4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5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6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7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8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19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0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1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2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3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4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5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6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7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8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29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0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1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2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6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7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8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39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0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1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2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3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4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5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6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7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8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49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0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1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2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3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4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5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6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7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8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59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0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1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2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3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4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5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6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7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8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69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0" name="Text Box 22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1" name="Text Box 23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2" name="Text Box 2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3" name="Text Box 2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4" name="Text Box 2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5" name="Text Box 2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6" name="Text Box 2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7" name="Text Box 2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79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0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1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2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3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4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5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6" name="Text Box 14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7" name="Text Box 15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8" name="Text Box 16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89" name="Text Box 17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90" name="Text Box 18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91" name="Text Box 19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92" name="Text Box 20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149223</xdr:rowOff>
    </xdr:to>
    <xdr:sp macro="" textlink="">
      <xdr:nvSpPr>
        <xdr:cNvPr id="5693" name="Text Box 21"/>
        <xdr:cNvSpPr txBox="1">
          <a:spLocks noChangeArrowheads="1"/>
        </xdr:cNvSpPr>
      </xdr:nvSpPr>
      <xdr:spPr bwMode="auto">
        <a:xfrm>
          <a:off x="219075" y="114585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165098</xdr:rowOff>
    </xdr:to>
    <xdr:sp macro="" textlink="">
      <xdr:nvSpPr>
        <xdr:cNvPr id="5694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152398</xdr:rowOff>
    </xdr:to>
    <xdr:sp macro="" textlink="">
      <xdr:nvSpPr>
        <xdr:cNvPr id="5695" name="TextBox 3"/>
        <xdr:cNvSpPr txBox="1">
          <a:spLocks noChangeArrowheads="1"/>
        </xdr:cNvSpPr>
      </xdr:nvSpPr>
      <xdr:spPr bwMode="auto">
        <a:xfrm>
          <a:off x="219075" y="114585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63498</xdr:rowOff>
    </xdr:to>
    <xdr:sp macro="" textlink="">
      <xdr:nvSpPr>
        <xdr:cNvPr id="5696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50798</xdr:rowOff>
    </xdr:to>
    <xdr:sp macro="" textlink="">
      <xdr:nvSpPr>
        <xdr:cNvPr id="5697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5698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5699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</xdr:rowOff>
    </xdr:to>
    <xdr:sp macro="" textlink="">
      <xdr:nvSpPr>
        <xdr:cNvPr id="5700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22224</xdr:rowOff>
    </xdr:to>
    <xdr:sp macro="" textlink="">
      <xdr:nvSpPr>
        <xdr:cNvPr id="5701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139699</xdr:rowOff>
    </xdr:to>
    <xdr:sp macro="" textlink="">
      <xdr:nvSpPr>
        <xdr:cNvPr id="5702" name="TextBox 3"/>
        <xdr:cNvSpPr txBox="1">
          <a:spLocks noChangeArrowheads="1"/>
        </xdr:cNvSpPr>
      </xdr:nvSpPr>
      <xdr:spPr bwMode="auto">
        <a:xfrm>
          <a:off x="219075" y="11458575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12699</xdr:rowOff>
    </xdr:to>
    <xdr:sp macro="" textlink="">
      <xdr:nvSpPr>
        <xdr:cNvPr id="5703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152398</xdr:rowOff>
    </xdr:to>
    <xdr:sp macro="" textlink="">
      <xdr:nvSpPr>
        <xdr:cNvPr id="5704" name="TextBox 3"/>
        <xdr:cNvSpPr txBox="1">
          <a:spLocks noChangeArrowheads="1"/>
        </xdr:cNvSpPr>
      </xdr:nvSpPr>
      <xdr:spPr bwMode="auto">
        <a:xfrm>
          <a:off x="219075" y="114585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152398</xdr:rowOff>
    </xdr:to>
    <xdr:sp macro="" textlink="">
      <xdr:nvSpPr>
        <xdr:cNvPr id="5705" name="TextBox 3"/>
        <xdr:cNvSpPr txBox="1">
          <a:spLocks noChangeArrowheads="1"/>
        </xdr:cNvSpPr>
      </xdr:nvSpPr>
      <xdr:spPr bwMode="auto">
        <a:xfrm>
          <a:off x="219075" y="114585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12698</xdr:rowOff>
    </xdr:to>
    <xdr:sp macro="" textlink="">
      <xdr:nvSpPr>
        <xdr:cNvPr id="5706" name="TextBox 3"/>
        <xdr:cNvSpPr txBox="1">
          <a:spLocks noChangeArrowheads="1"/>
        </xdr:cNvSpPr>
      </xdr:nvSpPr>
      <xdr:spPr bwMode="auto">
        <a:xfrm>
          <a:off x="219075" y="1145857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165098</xdr:rowOff>
    </xdr:to>
    <xdr:sp macro="" textlink="">
      <xdr:nvSpPr>
        <xdr:cNvPr id="5707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152398</xdr:rowOff>
    </xdr:to>
    <xdr:sp macro="" textlink="">
      <xdr:nvSpPr>
        <xdr:cNvPr id="5708" name="TextBox 3"/>
        <xdr:cNvSpPr txBox="1">
          <a:spLocks noChangeArrowheads="1"/>
        </xdr:cNvSpPr>
      </xdr:nvSpPr>
      <xdr:spPr bwMode="auto">
        <a:xfrm>
          <a:off x="219075" y="114585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63498</xdr:rowOff>
    </xdr:to>
    <xdr:sp macro="" textlink="">
      <xdr:nvSpPr>
        <xdr:cNvPr id="5709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152398</xdr:rowOff>
    </xdr:to>
    <xdr:sp macro="" textlink="">
      <xdr:nvSpPr>
        <xdr:cNvPr id="5710" name="TextBox 3"/>
        <xdr:cNvSpPr txBox="1">
          <a:spLocks noChangeArrowheads="1"/>
        </xdr:cNvSpPr>
      </xdr:nvSpPr>
      <xdr:spPr bwMode="auto">
        <a:xfrm>
          <a:off x="219075" y="114585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63498</xdr:rowOff>
    </xdr:to>
    <xdr:sp macro="" textlink="">
      <xdr:nvSpPr>
        <xdr:cNvPr id="5711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152398</xdr:rowOff>
    </xdr:to>
    <xdr:sp macro="" textlink="">
      <xdr:nvSpPr>
        <xdr:cNvPr id="5712" name="TextBox 3"/>
        <xdr:cNvSpPr txBox="1">
          <a:spLocks noChangeArrowheads="1"/>
        </xdr:cNvSpPr>
      </xdr:nvSpPr>
      <xdr:spPr bwMode="auto">
        <a:xfrm>
          <a:off x="219075" y="114585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13" name="TextBox 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5714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31748</xdr:rowOff>
    </xdr:to>
    <xdr:sp macro="" textlink="">
      <xdr:nvSpPr>
        <xdr:cNvPr id="5715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41273</xdr:rowOff>
    </xdr:to>
    <xdr:sp macro="" textlink="">
      <xdr:nvSpPr>
        <xdr:cNvPr id="5716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31748</xdr:rowOff>
    </xdr:to>
    <xdr:sp macro="" textlink="">
      <xdr:nvSpPr>
        <xdr:cNvPr id="5717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5718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5719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41274</xdr:rowOff>
    </xdr:to>
    <xdr:sp macro="" textlink="">
      <xdr:nvSpPr>
        <xdr:cNvPr id="5720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31749</xdr:rowOff>
    </xdr:to>
    <xdr:sp macro="" textlink="">
      <xdr:nvSpPr>
        <xdr:cNvPr id="5721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2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3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4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5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6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7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8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79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0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1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2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3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4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5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6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7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8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89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0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1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2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3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4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5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6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7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8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599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0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1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2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3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4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60323</xdr:rowOff>
    </xdr:to>
    <xdr:sp macro="" textlink="">
      <xdr:nvSpPr>
        <xdr:cNvPr id="605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6058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139700</xdr:rowOff>
    </xdr:to>
    <xdr:sp macro="" textlink="">
      <xdr:nvSpPr>
        <xdr:cNvPr id="6059" name="TextBox 3"/>
        <xdr:cNvSpPr txBox="1">
          <a:spLocks noChangeArrowheads="1"/>
        </xdr:cNvSpPr>
      </xdr:nvSpPr>
      <xdr:spPr bwMode="auto">
        <a:xfrm>
          <a:off x="219075" y="114585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6060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25400</xdr:rowOff>
    </xdr:to>
    <xdr:sp macro="" textlink="">
      <xdr:nvSpPr>
        <xdr:cNvPr id="6061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6062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139700</xdr:rowOff>
    </xdr:to>
    <xdr:sp macro="" textlink="">
      <xdr:nvSpPr>
        <xdr:cNvPr id="6063" name="TextBox 3"/>
        <xdr:cNvSpPr txBox="1">
          <a:spLocks noChangeArrowheads="1"/>
        </xdr:cNvSpPr>
      </xdr:nvSpPr>
      <xdr:spPr bwMode="auto">
        <a:xfrm>
          <a:off x="219075" y="114585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139700</xdr:rowOff>
    </xdr:to>
    <xdr:sp macro="" textlink="">
      <xdr:nvSpPr>
        <xdr:cNvPr id="6064" name="TextBox 3"/>
        <xdr:cNvSpPr txBox="1">
          <a:spLocks noChangeArrowheads="1"/>
        </xdr:cNvSpPr>
      </xdr:nvSpPr>
      <xdr:spPr bwMode="auto">
        <a:xfrm>
          <a:off x="219075" y="114585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606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6066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139700</xdr:rowOff>
    </xdr:to>
    <xdr:sp macro="" textlink="">
      <xdr:nvSpPr>
        <xdr:cNvPr id="6067" name="TextBox 3"/>
        <xdr:cNvSpPr txBox="1">
          <a:spLocks noChangeArrowheads="1"/>
        </xdr:cNvSpPr>
      </xdr:nvSpPr>
      <xdr:spPr bwMode="auto">
        <a:xfrm>
          <a:off x="219075" y="114585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6068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139700</xdr:rowOff>
    </xdr:to>
    <xdr:sp macro="" textlink="">
      <xdr:nvSpPr>
        <xdr:cNvPr id="6069" name="TextBox 3"/>
        <xdr:cNvSpPr txBox="1">
          <a:spLocks noChangeArrowheads="1"/>
        </xdr:cNvSpPr>
      </xdr:nvSpPr>
      <xdr:spPr bwMode="auto">
        <a:xfrm>
          <a:off x="219075" y="114585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44450</xdr:rowOff>
    </xdr:to>
    <xdr:sp macro="" textlink="">
      <xdr:nvSpPr>
        <xdr:cNvPr id="6070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91</xdr:row>
      <xdr:rowOff>149225</xdr:rowOff>
    </xdr:to>
    <xdr:sp macro="" textlink="">
      <xdr:nvSpPr>
        <xdr:cNvPr id="6071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72" name="TextBox 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6073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6350</xdr:rowOff>
    </xdr:to>
    <xdr:sp macro="" textlink="">
      <xdr:nvSpPr>
        <xdr:cNvPr id="6074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15875</xdr:rowOff>
    </xdr:to>
    <xdr:sp macro="" textlink="">
      <xdr:nvSpPr>
        <xdr:cNvPr id="6075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6350</xdr:rowOff>
    </xdr:to>
    <xdr:sp macro="" textlink="">
      <xdr:nvSpPr>
        <xdr:cNvPr id="6076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7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7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7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8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09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0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1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2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3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4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5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6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7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8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19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0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1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2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3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4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5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6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7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8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29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0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1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2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3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4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5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6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7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8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0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1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1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0</xdr:colOff>
      <xdr:row>92</xdr:row>
      <xdr:rowOff>34925</xdr:rowOff>
    </xdr:to>
    <xdr:sp macro="" textlink="">
      <xdr:nvSpPr>
        <xdr:cNvPr id="641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44449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101599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63499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44449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34924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76199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164539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164539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164539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146049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146049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76199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101599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101599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98424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69849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50799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88899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69849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60324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44449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101599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63499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44449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34924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76199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164539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164539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164539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146049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146049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76199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152399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101599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101599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98424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69849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50799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165099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88899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69849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60324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117474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114299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171448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107948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19075" y="11458575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19048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19075" y="1145857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171448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149224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149223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165098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152398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63498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41273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139699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9075" y="11458575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152398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152398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12698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9075" y="1145857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165098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152398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63498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152398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63498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152398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41273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31748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41273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31748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60323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149225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44450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15875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149225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149225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44450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44450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149225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15875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6350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15875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6350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139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140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141" name="TextBox 2140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14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1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1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1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1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158749</xdr:rowOff>
    </xdr:to>
    <xdr:sp macro="" textlink="">
      <xdr:nvSpPr>
        <xdr:cNvPr id="2147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14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158749</xdr:rowOff>
    </xdr:to>
    <xdr:sp macro="" textlink="">
      <xdr:nvSpPr>
        <xdr:cNvPr id="2149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150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34924</xdr:rowOff>
    </xdr:to>
    <xdr:sp macro="" textlink="">
      <xdr:nvSpPr>
        <xdr:cNvPr id="2151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15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15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1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155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156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2157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15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2159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16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2161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16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53974</xdr:rowOff>
    </xdr:to>
    <xdr:sp macro="" textlink="">
      <xdr:nvSpPr>
        <xdr:cNvPr id="2163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34924</xdr:rowOff>
    </xdr:to>
    <xdr:sp macro="" textlink="">
      <xdr:nvSpPr>
        <xdr:cNvPr id="216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16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1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16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1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169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1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17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73024</xdr:rowOff>
    </xdr:to>
    <xdr:sp macro="" textlink="">
      <xdr:nvSpPr>
        <xdr:cNvPr id="2172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3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4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5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6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7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8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79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0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8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19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0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1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3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245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73024</xdr:rowOff>
    </xdr:to>
    <xdr:sp macro="" textlink="">
      <xdr:nvSpPr>
        <xdr:cNvPr id="2246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6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7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5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6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7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8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299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0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2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0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1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2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2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2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323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2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2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32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27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328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155014</xdr:rowOff>
    </xdr:to>
    <xdr:sp macro="" textlink="">
      <xdr:nvSpPr>
        <xdr:cNvPr id="2329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330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155014</xdr:rowOff>
    </xdr:to>
    <xdr:sp macro="" textlink="">
      <xdr:nvSpPr>
        <xdr:cNvPr id="2331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3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155014</xdr:rowOff>
    </xdr:to>
    <xdr:sp macro="" textlink="">
      <xdr:nvSpPr>
        <xdr:cNvPr id="2333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3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33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33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3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3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340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34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76199</xdr:rowOff>
    </xdr:to>
    <xdr:sp macro="" textlink="">
      <xdr:nvSpPr>
        <xdr:cNvPr id="2342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3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3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3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3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136524</xdr:rowOff>
    </xdr:to>
    <xdr:sp macro="" textlink="">
      <xdr:nvSpPr>
        <xdr:cNvPr id="2347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34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34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350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5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136524</xdr:rowOff>
    </xdr:to>
    <xdr:sp macro="" textlink="">
      <xdr:nvSpPr>
        <xdr:cNvPr id="2352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35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354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2355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356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5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358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35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60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36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62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36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133349</xdr:rowOff>
    </xdr:to>
    <xdr:sp macro="" textlink="">
      <xdr:nvSpPr>
        <xdr:cNvPr id="2364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6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6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6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</xdr:rowOff>
    </xdr:to>
    <xdr:sp macro="" textlink="">
      <xdr:nvSpPr>
        <xdr:cNvPr id="236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3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71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372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37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37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375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3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380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383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38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38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3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98424</xdr:rowOff>
    </xdr:to>
    <xdr:sp macro="" textlink="">
      <xdr:nvSpPr>
        <xdr:cNvPr id="2389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98424</xdr:rowOff>
    </xdr:to>
    <xdr:sp macro="" textlink="">
      <xdr:nvSpPr>
        <xdr:cNvPr id="239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88899</xdr:rowOff>
    </xdr:to>
    <xdr:sp macro="" textlink="">
      <xdr:nvSpPr>
        <xdr:cNvPr id="2393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9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396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3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39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400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401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402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4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40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40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406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0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40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60324</xdr:rowOff>
    </xdr:to>
    <xdr:sp macro="" textlink="">
      <xdr:nvSpPr>
        <xdr:cNvPr id="2409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410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2411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1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41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1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1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1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1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</xdr:rowOff>
    </xdr:to>
    <xdr:sp macro="" textlink="">
      <xdr:nvSpPr>
        <xdr:cNvPr id="241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4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79374</xdr:rowOff>
    </xdr:to>
    <xdr:sp macro="" textlink="">
      <xdr:nvSpPr>
        <xdr:cNvPr id="2421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2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60324</xdr:rowOff>
    </xdr:to>
    <xdr:sp macro="" textlink="">
      <xdr:nvSpPr>
        <xdr:cNvPr id="2423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42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50799</xdr:rowOff>
    </xdr:to>
    <xdr:sp macro="" textlink="">
      <xdr:nvSpPr>
        <xdr:cNvPr id="2425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42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242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428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2429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43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431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43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43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434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435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43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43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438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439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44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4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44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4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4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4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4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158749</xdr:rowOff>
    </xdr:to>
    <xdr:sp macro="" textlink="">
      <xdr:nvSpPr>
        <xdr:cNvPr id="2447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44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158749</xdr:rowOff>
    </xdr:to>
    <xdr:sp macro="" textlink="">
      <xdr:nvSpPr>
        <xdr:cNvPr id="2449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450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34924</xdr:rowOff>
    </xdr:to>
    <xdr:sp macro="" textlink="">
      <xdr:nvSpPr>
        <xdr:cNvPr id="2451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45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45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4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168274</xdr:rowOff>
    </xdr:to>
    <xdr:sp macro="" textlink="">
      <xdr:nvSpPr>
        <xdr:cNvPr id="2455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456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2457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45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2459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46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6349</xdr:rowOff>
    </xdr:to>
    <xdr:sp macro="" textlink="">
      <xdr:nvSpPr>
        <xdr:cNvPr id="2461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46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53974</xdr:rowOff>
    </xdr:to>
    <xdr:sp macro="" textlink="">
      <xdr:nvSpPr>
        <xdr:cNvPr id="2463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34924</xdr:rowOff>
    </xdr:to>
    <xdr:sp macro="" textlink="">
      <xdr:nvSpPr>
        <xdr:cNvPr id="246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46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4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46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4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25399</xdr:rowOff>
    </xdr:to>
    <xdr:sp macro="" textlink="">
      <xdr:nvSpPr>
        <xdr:cNvPr id="2469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4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47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73024</xdr:rowOff>
    </xdr:to>
    <xdr:sp macro="" textlink="">
      <xdr:nvSpPr>
        <xdr:cNvPr id="2472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3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4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5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7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8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79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0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8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49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0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1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2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545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73024</xdr:rowOff>
    </xdr:to>
    <xdr:sp macro="" textlink="">
      <xdr:nvSpPr>
        <xdr:cNvPr id="2546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4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5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6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7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8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5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6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7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8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0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1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2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0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1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2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2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2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623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2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2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62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27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628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155014</xdr:rowOff>
    </xdr:to>
    <xdr:sp macro="" textlink="">
      <xdr:nvSpPr>
        <xdr:cNvPr id="2629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630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155014</xdr:rowOff>
    </xdr:to>
    <xdr:sp macro="" textlink="">
      <xdr:nvSpPr>
        <xdr:cNvPr id="2631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3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155014</xdr:rowOff>
    </xdr:to>
    <xdr:sp macro="" textlink="">
      <xdr:nvSpPr>
        <xdr:cNvPr id="2633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3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63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63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3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3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640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64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76199</xdr:rowOff>
    </xdr:to>
    <xdr:sp macro="" textlink="">
      <xdr:nvSpPr>
        <xdr:cNvPr id="2642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6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6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6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6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136524</xdr:rowOff>
    </xdr:to>
    <xdr:sp macro="" textlink="">
      <xdr:nvSpPr>
        <xdr:cNvPr id="2647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64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</xdr:rowOff>
    </xdr:to>
    <xdr:sp macro="" textlink="">
      <xdr:nvSpPr>
        <xdr:cNvPr id="264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650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5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136524</xdr:rowOff>
    </xdr:to>
    <xdr:sp macro="" textlink="">
      <xdr:nvSpPr>
        <xdr:cNvPr id="2652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65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15874</xdr:rowOff>
    </xdr:to>
    <xdr:sp macro="" textlink="">
      <xdr:nvSpPr>
        <xdr:cNvPr id="2654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19049</xdr:rowOff>
    </xdr:to>
    <xdr:sp macro="" textlink="">
      <xdr:nvSpPr>
        <xdr:cNvPr id="2655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656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5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171449</xdr:rowOff>
    </xdr:to>
    <xdr:sp macro="" textlink="">
      <xdr:nvSpPr>
        <xdr:cNvPr id="2658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161924</xdr:rowOff>
    </xdr:to>
    <xdr:sp macro="" textlink="">
      <xdr:nvSpPr>
        <xdr:cNvPr id="265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60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66674</xdr:rowOff>
    </xdr:to>
    <xdr:sp macro="" textlink="">
      <xdr:nvSpPr>
        <xdr:cNvPr id="266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62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142874</xdr:rowOff>
    </xdr:to>
    <xdr:sp macro="" textlink="">
      <xdr:nvSpPr>
        <xdr:cNvPr id="266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133349</xdr:rowOff>
    </xdr:to>
    <xdr:sp macro="" textlink="">
      <xdr:nvSpPr>
        <xdr:cNvPr id="2664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6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6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6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</xdr:rowOff>
    </xdr:to>
    <xdr:sp macro="" textlink="">
      <xdr:nvSpPr>
        <xdr:cNvPr id="266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6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71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672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67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67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675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6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92074</xdr:rowOff>
    </xdr:to>
    <xdr:sp macro="" textlink="">
      <xdr:nvSpPr>
        <xdr:cNvPr id="2680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82549</xdr:rowOff>
    </xdr:to>
    <xdr:sp macro="" textlink="">
      <xdr:nvSpPr>
        <xdr:cNvPr id="2683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68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68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6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98424</xdr:rowOff>
    </xdr:to>
    <xdr:sp macro="" textlink="">
      <xdr:nvSpPr>
        <xdr:cNvPr id="2689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98424</xdr:rowOff>
    </xdr:to>
    <xdr:sp macro="" textlink="">
      <xdr:nvSpPr>
        <xdr:cNvPr id="269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88899</xdr:rowOff>
    </xdr:to>
    <xdr:sp macro="" textlink="">
      <xdr:nvSpPr>
        <xdr:cNvPr id="2693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9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696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6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69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700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701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95249</xdr:rowOff>
    </xdr:to>
    <xdr:sp macro="" textlink="">
      <xdr:nvSpPr>
        <xdr:cNvPr id="2702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85724</xdr:rowOff>
    </xdr:to>
    <xdr:sp macro="" textlink="">
      <xdr:nvSpPr>
        <xdr:cNvPr id="27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70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70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706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0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70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60324</xdr:rowOff>
    </xdr:to>
    <xdr:sp macro="" textlink="">
      <xdr:nvSpPr>
        <xdr:cNvPr id="2709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130174</xdr:rowOff>
    </xdr:to>
    <xdr:sp macro="" textlink="">
      <xdr:nvSpPr>
        <xdr:cNvPr id="2710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41274</xdr:rowOff>
    </xdr:to>
    <xdr:sp macro="" textlink="">
      <xdr:nvSpPr>
        <xdr:cNvPr id="2711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1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71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1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1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1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1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</xdr:rowOff>
    </xdr:to>
    <xdr:sp macro="" textlink="">
      <xdr:nvSpPr>
        <xdr:cNvPr id="271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155574</xdr:rowOff>
    </xdr:to>
    <xdr:sp macro="" textlink="">
      <xdr:nvSpPr>
        <xdr:cNvPr id="27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79374</xdr:rowOff>
    </xdr:to>
    <xdr:sp macro="" textlink="">
      <xdr:nvSpPr>
        <xdr:cNvPr id="2721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2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60324</xdr:rowOff>
    </xdr:to>
    <xdr:sp macro="" textlink="">
      <xdr:nvSpPr>
        <xdr:cNvPr id="2723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272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50799</xdr:rowOff>
    </xdr:to>
    <xdr:sp macro="" textlink="">
      <xdr:nvSpPr>
        <xdr:cNvPr id="2725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72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272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2728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2729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73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731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38099</xdr:rowOff>
    </xdr:to>
    <xdr:sp macro="" textlink="">
      <xdr:nvSpPr>
        <xdr:cNvPr id="273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28574</xdr:rowOff>
    </xdr:to>
    <xdr:sp macro="" textlink="">
      <xdr:nvSpPr>
        <xdr:cNvPr id="273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734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735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57149</xdr:rowOff>
    </xdr:to>
    <xdr:sp macro="" textlink="">
      <xdr:nvSpPr>
        <xdr:cNvPr id="273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47624</xdr:rowOff>
    </xdr:to>
    <xdr:sp macro="" textlink="">
      <xdr:nvSpPr>
        <xdr:cNvPr id="273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3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4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4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4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5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5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5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7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5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6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79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7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8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09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0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1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2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3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4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2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1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2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3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5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6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7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8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3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4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5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6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0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0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0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0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0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1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1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1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1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2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2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2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2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3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3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3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4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4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4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4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5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5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5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5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7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7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7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7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7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8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8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8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8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9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299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9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9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9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9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299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0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1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2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3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3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4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5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6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7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8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49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0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5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7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8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69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0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1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2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3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4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8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1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2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3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4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5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6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7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8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09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1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2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3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4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4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4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5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6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6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7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7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7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7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8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8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8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9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9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9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19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9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19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20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20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20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20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20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20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20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2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107949</xdr:rowOff>
    </xdr:to>
    <xdr:sp macro="" textlink="">
      <xdr:nvSpPr>
        <xdr:cNvPr id="320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104774</xdr:rowOff>
    </xdr:to>
    <xdr:sp macro="" textlink="">
      <xdr:nvSpPr>
        <xdr:cNvPr id="32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161923</xdr:rowOff>
    </xdr:to>
    <xdr:sp macro="" textlink="">
      <xdr:nvSpPr>
        <xdr:cNvPr id="3210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11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12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98423</xdr:rowOff>
    </xdr:to>
    <xdr:sp macro="" textlink="">
      <xdr:nvSpPr>
        <xdr:cNvPr id="3213" name="TextBox 3"/>
        <xdr:cNvSpPr txBox="1">
          <a:spLocks noChangeArrowheads="1"/>
        </xdr:cNvSpPr>
      </xdr:nvSpPr>
      <xdr:spPr bwMode="auto">
        <a:xfrm>
          <a:off x="219075" y="5734050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9523</xdr:rowOff>
    </xdr:to>
    <xdr:sp macro="" textlink="">
      <xdr:nvSpPr>
        <xdr:cNvPr id="3214" name="TextBox 3"/>
        <xdr:cNvSpPr txBox="1">
          <a:spLocks noChangeArrowheads="1"/>
        </xdr:cNvSpPr>
      </xdr:nvSpPr>
      <xdr:spPr bwMode="auto">
        <a:xfrm>
          <a:off x="219075" y="5734050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161923</xdr:rowOff>
    </xdr:to>
    <xdr:sp macro="" textlink="">
      <xdr:nvSpPr>
        <xdr:cNvPr id="3215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16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17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18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321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139699</xdr:rowOff>
    </xdr:to>
    <xdr:sp macro="" textlink="">
      <xdr:nvSpPr>
        <xdr:cNvPr id="32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3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4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5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6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29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0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7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8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19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0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1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2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3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4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2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3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6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39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0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1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2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7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8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39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1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2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3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4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4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5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6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7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8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49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0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2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3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4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139698</xdr:rowOff>
    </xdr:to>
    <xdr:sp macro="" textlink="">
      <xdr:nvSpPr>
        <xdr:cNvPr id="355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155573</xdr:rowOff>
    </xdr:to>
    <xdr:sp macro="" textlink="">
      <xdr:nvSpPr>
        <xdr:cNvPr id="3557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142873</xdr:rowOff>
    </xdr:to>
    <xdr:sp macro="" textlink="">
      <xdr:nvSpPr>
        <xdr:cNvPr id="355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53973</xdr:rowOff>
    </xdr:to>
    <xdr:sp macro="" textlink="">
      <xdr:nvSpPr>
        <xdr:cNvPr id="3559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41273</xdr:rowOff>
    </xdr:to>
    <xdr:sp macro="" textlink="">
      <xdr:nvSpPr>
        <xdr:cNvPr id="3560" name="TextBox 3"/>
        <xdr:cNvSpPr txBox="1">
          <a:spLocks noChangeArrowheads="1"/>
        </xdr:cNvSpPr>
      </xdr:nvSpPr>
      <xdr:spPr bwMode="auto">
        <a:xfrm>
          <a:off x="219075" y="57340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31748</xdr:rowOff>
    </xdr:to>
    <xdr:sp macro="" textlink="">
      <xdr:nvSpPr>
        <xdr:cNvPr id="3561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3562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</xdr:rowOff>
    </xdr:to>
    <xdr:sp macro="" textlink="">
      <xdr:nvSpPr>
        <xdr:cNvPr id="3563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12699</xdr:rowOff>
    </xdr:to>
    <xdr:sp macro="" textlink="">
      <xdr:nvSpPr>
        <xdr:cNvPr id="3564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130174</xdr:rowOff>
    </xdr:to>
    <xdr:sp macro="" textlink="">
      <xdr:nvSpPr>
        <xdr:cNvPr id="3565" name="TextBox 3"/>
        <xdr:cNvSpPr txBox="1">
          <a:spLocks noChangeArrowheads="1"/>
        </xdr:cNvSpPr>
      </xdr:nvSpPr>
      <xdr:spPr bwMode="auto">
        <a:xfrm>
          <a:off x="219075" y="5734050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</xdr:rowOff>
    </xdr:to>
    <xdr:sp macro="" textlink="">
      <xdr:nvSpPr>
        <xdr:cNvPr id="3566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142873</xdr:rowOff>
    </xdr:to>
    <xdr:sp macro="" textlink="">
      <xdr:nvSpPr>
        <xdr:cNvPr id="3567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142873</xdr:rowOff>
    </xdr:to>
    <xdr:sp macro="" textlink="">
      <xdr:nvSpPr>
        <xdr:cNvPr id="356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3173</xdr:rowOff>
    </xdr:to>
    <xdr:sp macro="" textlink="">
      <xdr:nvSpPr>
        <xdr:cNvPr id="3569" name="TextBox 3"/>
        <xdr:cNvSpPr txBox="1">
          <a:spLocks noChangeArrowheads="1"/>
        </xdr:cNvSpPr>
      </xdr:nvSpPr>
      <xdr:spPr bwMode="auto">
        <a:xfrm>
          <a:off x="219075" y="5734050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155573</xdr:rowOff>
    </xdr:to>
    <xdr:sp macro="" textlink="">
      <xdr:nvSpPr>
        <xdr:cNvPr id="3570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142873</xdr:rowOff>
    </xdr:to>
    <xdr:sp macro="" textlink="">
      <xdr:nvSpPr>
        <xdr:cNvPr id="3571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53973</xdr:rowOff>
    </xdr:to>
    <xdr:sp macro="" textlink="">
      <xdr:nvSpPr>
        <xdr:cNvPr id="3572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142873</xdr:rowOff>
    </xdr:to>
    <xdr:sp macro="" textlink="">
      <xdr:nvSpPr>
        <xdr:cNvPr id="3573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53973</xdr:rowOff>
    </xdr:to>
    <xdr:sp macro="" textlink="">
      <xdr:nvSpPr>
        <xdr:cNvPr id="3574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142873</xdr:rowOff>
    </xdr:to>
    <xdr:sp macro="" textlink="">
      <xdr:nvSpPr>
        <xdr:cNvPr id="3575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76" name="TextBox 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31748</xdr:rowOff>
    </xdr:to>
    <xdr:sp macro="" textlink="">
      <xdr:nvSpPr>
        <xdr:cNvPr id="3577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22223</xdr:rowOff>
    </xdr:to>
    <xdr:sp macro="" textlink="">
      <xdr:nvSpPr>
        <xdr:cNvPr id="3578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31748</xdr:rowOff>
    </xdr:to>
    <xdr:sp macro="" textlink="">
      <xdr:nvSpPr>
        <xdr:cNvPr id="3579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22223</xdr:rowOff>
    </xdr:to>
    <xdr:sp macro="" textlink="">
      <xdr:nvSpPr>
        <xdr:cNvPr id="3580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3581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3582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31749</xdr:rowOff>
    </xdr:to>
    <xdr:sp macro="" textlink="">
      <xdr:nvSpPr>
        <xdr:cNvPr id="358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22224</xdr:rowOff>
    </xdr:to>
    <xdr:sp macro="" textlink="">
      <xdr:nvSpPr>
        <xdr:cNvPr id="3584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8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8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8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8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8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59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0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2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3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4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5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6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7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1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2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3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4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6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7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8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1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2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4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7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8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79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1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2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3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4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6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8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0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2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3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4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6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89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0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1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50798</xdr:rowOff>
    </xdr:to>
    <xdr:sp macro="" textlink="">
      <xdr:nvSpPr>
        <xdr:cNvPr id="392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3921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130175</xdr:rowOff>
    </xdr:to>
    <xdr:sp macro="" textlink="">
      <xdr:nvSpPr>
        <xdr:cNvPr id="3922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3923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15875</xdr:rowOff>
    </xdr:to>
    <xdr:sp macro="" textlink="">
      <xdr:nvSpPr>
        <xdr:cNvPr id="3924" name="TextBox 3"/>
        <xdr:cNvSpPr txBox="1">
          <a:spLocks noChangeArrowheads="1"/>
        </xdr:cNvSpPr>
      </xdr:nvSpPr>
      <xdr:spPr bwMode="auto">
        <a:xfrm>
          <a:off x="219075" y="57340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6350</xdr:rowOff>
    </xdr:to>
    <xdr:sp macro="" textlink="">
      <xdr:nvSpPr>
        <xdr:cNvPr id="3925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130175</xdr:rowOff>
    </xdr:to>
    <xdr:sp macro="" textlink="">
      <xdr:nvSpPr>
        <xdr:cNvPr id="3926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130175</xdr:rowOff>
    </xdr:to>
    <xdr:sp macro="" textlink="">
      <xdr:nvSpPr>
        <xdr:cNvPr id="3927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3928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3929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130175</xdr:rowOff>
    </xdr:to>
    <xdr:sp macro="" textlink="">
      <xdr:nvSpPr>
        <xdr:cNvPr id="3930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3931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130175</xdr:rowOff>
    </xdr:to>
    <xdr:sp macro="" textlink="">
      <xdr:nvSpPr>
        <xdr:cNvPr id="3932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34925</xdr:rowOff>
    </xdr:to>
    <xdr:sp macro="" textlink="">
      <xdr:nvSpPr>
        <xdr:cNvPr id="3933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139700</xdr:rowOff>
    </xdr:to>
    <xdr:sp macro="" textlink="">
      <xdr:nvSpPr>
        <xdr:cNvPr id="3934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35" name="TextBox 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6350</xdr:rowOff>
    </xdr:to>
    <xdr:sp macro="" textlink="">
      <xdr:nvSpPr>
        <xdr:cNvPr id="3936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168275</xdr:rowOff>
    </xdr:to>
    <xdr:sp macro="" textlink="">
      <xdr:nvSpPr>
        <xdr:cNvPr id="3937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6350</xdr:rowOff>
    </xdr:to>
    <xdr:sp macro="" textlink="">
      <xdr:nvSpPr>
        <xdr:cNvPr id="3938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48</xdr:row>
      <xdr:rowOff>168275</xdr:rowOff>
    </xdr:to>
    <xdr:sp macro="" textlink="">
      <xdr:nvSpPr>
        <xdr:cNvPr id="3939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4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5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6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7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8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399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2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6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7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39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1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2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3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4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5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6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7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09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0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1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2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3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4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6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7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8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59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0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1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2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3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6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7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19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0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1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2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3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4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5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6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7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7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7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7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7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49</xdr:row>
      <xdr:rowOff>25400</xdr:rowOff>
    </xdr:to>
    <xdr:sp macro="" textlink="">
      <xdr:nvSpPr>
        <xdr:cNvPr id="427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44449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101599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63499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44449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34924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76199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164539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164539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164539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146049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146049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76199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101599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101599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98424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69849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50799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88899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69849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60324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44449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101599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63499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44449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34924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76199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164539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164539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164539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146049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146049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76199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152399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101599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101599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98424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69849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50799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165099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88899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69849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60324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117474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114299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171448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107948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19075" y="11458575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19048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19075" y="1145857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171448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149224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149223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165098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152398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63498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41273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139699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9075" y="11458575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152398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152398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12698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9075" y="1145857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165098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152398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63498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152398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63498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152398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41273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31748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41273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31748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60323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149225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44450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15875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149225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149225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44450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44450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149225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15875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6350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15875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6350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139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140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141" name="TextBox 2140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14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1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1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1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1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158749</xdr:rowOff>
    </xdr:to>
    <xdr:sp macro="" textlink="">
      <xdr:nvSpPr>
        <xdr:cNvPr id="2147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14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158749</xdr:rowOff>
    </xdr:to>
    <xdr:sp macro="" textlink="">
      <xdr:nvSpPr>
        <xdr:cNvPr id="2149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150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34924</xdr:rowOff>
    </xdr:to>
    <xdr:sp macro="" textlink="">
      <xdr:nvSpPr>
        <xdr:cNvPr id="2151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15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15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1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155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156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2157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15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2159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16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2161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16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53974</xdr:rowOff>
    </xdr:to>
    <xdr:sp macro="" textlink="">
      <xdr:nvSpPr>
        <xdr:cNvPr id="2163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34924</xdr:rowOff>
    </xdr:to>
    <xdr:sp macro="" textlink="">
      <xdr:nvSpPr>
        <xdr:cNvPr id="216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16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1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16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1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169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1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17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73024</xdr:rowOff>
    </xdr:to>
    <xdr:sp macro="" textlink="">
      <xdr:nvSpPr>
        <xdr:cNvPr id="2172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3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4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5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6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7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8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79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0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8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19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0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1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3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245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73024</xdr:rowOff>
    </xdr:to>
    <xdr:sp macro="" textlink="">
      <xdr:nvSpPr>
        <xdr:cNvPr id="2246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6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7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5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6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7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8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299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0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2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0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1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2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2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2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323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2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2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32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27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328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155014</xdr:rowOff>
    </xdr:to>
    <xdr:sp macro="" textlink="">
      <xdr:nvSpPr>
        <xdr:cNvPr id="2329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330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155014</xdr:rowOff>
    </xdr:to>
    <xdr:sp macro="" textlink="">
      <xdr:nvSpPr>
        <xdr:cNvPr id="2331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3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155014</xdr:rowOff>
    </xdr:to>
    <xdr:sp macro="" textlink="">
      <xdr:nvSpPr>
        <xdr:cNvPr id="2333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3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33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33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3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3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340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34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76199</xdr:rowOff>
    </xdr:to>
    <xdr:sp macro="" textlink="">
      <xdr:nvSpPr>
        <xdr:cNvPr id="2342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3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3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3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3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136524</xdr:rowOff>
    </xdr:to>
    <xdr:sp macro="" textlink="">
      <xdr:nvSpPr>
        <xdr:cNvPr id="2347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34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34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350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5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136524</xdr:rowOff>
    </xdr:to>
    <xdr:sp macro="" textlink="">
      <xdr:nvSpPr>
        <xdr:cNvPr id="2352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35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354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2355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356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5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358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35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60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36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62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36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133349</xdr:rowOff>
    </xdr:to>
    <xdr:sp macro="" textlink="">
      <xdr:nvSpPr>
        <xdr:cNvPr id="2364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6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6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6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</xdr:rowOff>
    </xdr:to>
    <xdr:sp macro="" textlink="">
      <xdr:nvSpPr>
        <xdr:cNvPr id="236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3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71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372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37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37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375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3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380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383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38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38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3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98424</xdr:rowOff>
    </xdr:to>
    <xdr:sp macro="" textlink="">
      <xdr:nvSpPr>
        <xdr:cNvPr id="2389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98424</xdr:rowOff>
    </xdr:to>
    <xdr:sp macro="" textlink="">
      <xdr:nvSpPr>
        <xdr:cNvPr id="239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88899</xdr:rowOff>
    </xdr:to>
    <xdr:sp macro="" textlink="">
      <xdr:nvSpPr>
        <xdr:cNvPr id="2393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9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396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3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39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400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401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402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4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40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40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406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0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40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60324</xdr:rowOff>
    </xdr:to>
    <xdr:sp macro="" textlink="">
      <xdr:nvSpPr>
        <xdr:cNvPr id="2409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410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2411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1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41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1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1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1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1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</xdr:rowOff>
    </xdr:to>
    <xdr:sp macro="" textlink="">
      <xdr:nvSpPr>
        <xdr:cNvPr id="241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4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79374</xdr:rowOff>
    </xdr:to>
    <xdr:sp macro="" textlink="">
      <xdr:nvSpPr>
        <xdr:cNvPr id="2421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2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60324</xdr:rowOff>
    </xdr:to>
    <xdr:sp macro="" textlink="">
      <xdr:nvSpPr>
        <xdr:cNvPr id="2423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42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50799</xdr:rowOff>
    </xdr:to>
    <xdr:sp macro="" textlink="">
      <xdr:nvSpPr>
        <xdr:cNvPr id="2425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42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242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428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2429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43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431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43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43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434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435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43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43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438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439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44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4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44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4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4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4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4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158749</xdr:rowOff>
    </xdr:to>
    <xdr:sp macro="" textlink="">
      <xdr:nvSpPr>
        <xdr:cNvPr id="2447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44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158749</xdr:rowOff>
    </xdr:to>
    <xdr:sp macro="" textlink="">
      <xdr:nvSpPr>
        <xdr:cNvPr id="2449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450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34924</xdr:rowOff>
    </xdr:to>
    <xdr:sp macro="" textlink="">
      <xdr:nvSpPr>
        <xdr:cNvPr id="2451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45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45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4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168274</xdr:rowOff>
    </xdr:to>
    <xdr:sp macro="" textlink="">
      <xdr:nvSpPr>
        <xdr:cNvPr id="2455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456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2457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45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2459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46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6349</xdr:rowOff>
    </xdr:to>
    <xdr:sp macro="" textlink="">
      <xdr:nvSpPr>
        <xdr:cNvPr id="2461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462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53974</xdr:rowOff>
    </xdr:to>
    <xdr:sp macro="" textlink="">
      <xdr:nvSpPr>
        <xdr:cNvPr id="2463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34924</xdr:rowOff>
    </xdr:to>
    <xdr:sp macro="" textlink="">
      <xdr:nvSpPr>
        <xdr:cNvPr id="246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46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4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46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4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25399</xdr:rowOff>
    </xdr:to>
    <xdr:sp macro="" textlink="">
      <xdr:nvSpPr>
        <xdr:cNvPr id="2469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4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47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73024</xdr:rowOff>
    </xdr:to>
    <xdr:sp macro="" textlink="">
      <xdr:nvSpPr>
        <xdr:cNvPr id="2472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3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4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5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7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8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79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0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8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49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0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1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2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545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73024</xdr:rowOff>
    </xdr:to>
    <xdr:sp macro="" textlink="">
      <xdr:nvSpPr>
        <xdr:cNvPr id="2546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7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8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49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0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1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2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3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4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6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7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8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59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0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2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6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2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3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4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5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6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7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8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79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0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1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2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4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6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7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8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89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0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1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2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3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4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5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6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7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8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0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1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2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4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5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6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7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8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09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0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2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3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4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5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6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7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18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2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2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2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623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2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2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62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27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628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155014</xdr:rowOff>
    </xdr:to>
    <xdr:sp macro="" textlink="">
      <xdr:nvSpPr>
        <xdr:cNvPr id="2629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630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155014</xdr:rowOff>
    </xdr:to>
    <xdr:sp macro="" textlink="">
      <xdr:nvSpPr>
        <xdr:cNvPr id="2631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3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155014</xdr:rowOff>
    </xdr:to>
    <xdr:sp macro="" textlink="">
      <xdr:nvSpPr>
        <xdr:cNvPr id="2633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34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63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63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3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3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640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64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76199</xdr:rowOff>
    </xdr:to>
    <xdr:sp macro="" textlink="">
      <xdr:nvSpPr>
        <xdr:cNvPr id="2642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64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644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645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646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136524</xdr:rowOff>
    </xdr:to>
    <xdr:sp macro="" textlink="">
      <xdr:nvSpPr>
        <xdr:cNvPr id="2647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64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</xdr:rowOff>
    </xdr:to>
    <xdr:sp macro="" textlink="">
      <xdr:nvSpPr>
        <xdr:cNvPr id="264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650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51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136524</xdr:rowOff>
    </xdr:to>
    <xdr:sp macro="" textlink="">
      <xdr:nvSpPr>
        <xdr:cNvPr id="2652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65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15874</xdr:rowOff>
    </xdr:to>
    <xdr:sp macro="" textlink="">
      <xdr:nvSpPr>
        <xdr:cNvPr id="2654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19049</xdr:rowOff>
    </xdr:to>
    <xdr:sp macro="" textlink="">
      <xdr:nvSpPr>
        <xdr:cNvPr id="2655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656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5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171449</xdr:rowOff>
    </xdr:to>
    <xdr:sp macro="" textlink="">
      <xdr:nvSpPr>
        <xdr:cNvPr id="2658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161924</xdr:rowOff>
    </xdr:to>
    <xdr:sp macro="" textlink="">
      <xdr:nvSpPr>
        <xdr:cNvPr id="2659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60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66674</xdr:rowOff>
    </xdr:to>
    <xdr:sp macro="" textlink="">
      <xdr:nvSpPr>
        <xdr:cNvPr id="266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62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142874</xdr:rowOff>
    </xdr:to>
    <xdr:sp macro="" textlink="">
      <xdr:nvSpPr>
        <xdr:cNvPr id="266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133349</xdr:rowOff>
    </xdr:to>
    <xdr:sp macro="" textlink="">
      <xdr:nvSpPr>
        <xdr:cNvPr id="2664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6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6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6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</xdr:rowOff>
    </xdr:to>
    <xdr:sp macro="" textlink="">
      <xdr:nvSpPr>
        <xdr:cNvPr id="266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6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71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672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67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67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675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6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92074</xdr:rowOff>
    </xdr:to>
    <xdr:sp macro="" textlink="">
      <xdr:nvSpPr>
        <xdr:cNvPr id="2680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82549</xdr:rowOff>
    </xdr:to>
    <xdr:sp macro="" textlink="">
      <xdr:nvSpPr>
        <xdr:cNvPr id="2683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68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68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6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98424</xdr:rowOff>
    </xdr:to>
    <xdr:sp macro="" textlink="">
      <xdr:nvSpPr>
        <xdr:cNvPr id="2689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98424</xdr:rowOff>
    </xdr:to>
    <xdr:sp macro="" textlink="">
      <xdr:nvSpPr>
        <xdr:cNvPr id="269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88899</xdr:rowOff>
    </xdr:to>
    <xdr:sp macro="" textlink="">
      <xdr:nvSpPr>
        <xdr:cNvPr id="2693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9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696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6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69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700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701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95249</xdr:rowOff>
    </xdr:to>
    <xdr:sp macro="" textlink="">
      <xdr:nvSpPr>
        <xdr:cNvPr id="2702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85724</xdr:rowOff>
    </xdr:to>
    <xdr:sp macro="" textlink="">
      <xdr:nvSpPr>
        <xdr:cNvPr id="27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704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70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706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0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70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60324</xdr:rowOff>
    </xdr:to>
    <xdr:sp macro="" textlink="">
      <xdr:nvSpPr>
        <xdr:cNvPr id="2709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130174</xdr:rowOff>
    </xdr:to>
    <xdr:sp macro="" textlink="">
      <xdr:nvSpPr>
        <xdr:cNvPr id="2710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41274</xdr:rowOff>
    </xdr:to>
    <xdr:sp macro="" textlink="">
      <xdr:nvSpPr>
        <xdr:cNvPr id="2711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1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71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1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1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1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1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</xdr:rowOff>
    </xdr:to>
    <xdr:sp macro="" textlink="">
      <xdr:nvSpPr>
        <xdr:cNvPr id="2718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155574</xdr:rowOff>
    </xdr:to>
    <xdr:sp macro="" textlink="">
      <xdr:nvSpPr>
        <xdr:cNvPr id="271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79374</xdr:rowOff>
    </xdr:to>
    <xdr:sp macro="" textlink="">
      <xdr:nvSpPr>
        <xdr:cNvPr id="2721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2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60324</xdr:rowOff>
    </xdr:to>
    <xdr:sp macro="" textlink="">
      <xdr:nvSpPr>
        <xdr:cNvPr id="2723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272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50799</xdr:rowOff>
    </xdr:to>
    <xdr:sp macro="" textlink="">
      <xdr:nvSpPr>
        <xdr:cNvPr id="2725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72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272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2728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2729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730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731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38099</xdr:rowOff>
    </xdr:to>
    <xdr:sp macro="" textlink="">
      <xdr:nvSpPr>
        <xdr:cNvPr id="273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28574</xdr:rowOff>
    </xdr:to>
    <xdr:sp macro="" textlink="">
      <xdr:nvSpPr>
        <xdr:cNvPr id="273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734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735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57149</xdr:rowOff>
    </xdr:to>
    <xdr:sp macro="" textlink="">
      <xdr:nvSpPr>
        <xdr:cNvPr id="273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47624</xdr:rowOff>
    </xdr:to>
    <xdr:sp macro="" textlink="">
      <xdr:nvSpPr>
        <xdr:cNvPr id="273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3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4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4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4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5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5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5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7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5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6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79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7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8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09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0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1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2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3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4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2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1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2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3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4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5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6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7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8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3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4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5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6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0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0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0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0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0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1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1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1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1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2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2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2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2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3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3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3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4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4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4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4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5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5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5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5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7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7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7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7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7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7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7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8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8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8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8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9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299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9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9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9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9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9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299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0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19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0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2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3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4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5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6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2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3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3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4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5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6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7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8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49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0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5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7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8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69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0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1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2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3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4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8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0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1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2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8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1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2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3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4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5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6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7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8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099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0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1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2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3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4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5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6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7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0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1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2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3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4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5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6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7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8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19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0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1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2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3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4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6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8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29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0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1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2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3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4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5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6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8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3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4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4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4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5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6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6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7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7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7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7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8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8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8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9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9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9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19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9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19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20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20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20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20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20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20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20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2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107949</xdr:rowOff>
    </xdr:to>
    <xdr:sp macro="" textlink="">
      <xdr:nvSpPr>
        <xdr:cNvPr id="320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104774</xdr:rowOff>
    </xdr:to>
    <xdr:sp macro="" textlink="">
      <xdr:nvSpPr>
        <xdr:cNvPr id="32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161923</xdr:rowOff>
    </xdr:to>
    <xdr:sp macro="" textlink="">
      <xdr:nvSpPr>
        <xdr:cNvPr id="3210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11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12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98423</xdr:rowOff>
    </xdr:to>
    <xdr:sp macro="" textlink="">
      <xdr:nvSpPr>
        <xdr:cNvPr id="3213" name="TextBox 3"/>
        <xdr:cNvSpPr txBox="1">
          <a:spLocks noChangeArrowheads="1"/>
        </xdr:cNvSpPr>
      </xdr:nvSpPr>
      <xdr:spPr bwMode="auto">
        <a:xfrm>
          <a:off x="219075" y="5734050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9523</xdr:rowOff>
    </xdr:to>
    <xdr:sp macro="" textlink="">
      <xdr:nvSpPr>
        <xdr:cNvPr id="3214" name="TextBox 3"/>
        <xdr:cNvSpPr txBox="1">
          <a:spLocks noChangeArrowheads="1"/>
        </xdr:cNvSpPr>
      </xdr:nvSpPr>
      <xdr:spPr bwMode="auto">
        <a:xfrm>
          <a:off x="219075" y="5734050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161923</xdr:rowOff>
    </xdr:to>
    <xdr:sp macro="" textlink="">
      <xdr:nvSpPr>
        <xdr:cNvPr id="3215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16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17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18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321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139699</xdr:rowOff>
    </xdr:to>
    <xdr:sp macro="" textlink="">
      <xdr:nvSpPr>
        <xdr:cNvPr id="322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3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4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5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6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29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0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7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8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19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0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1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2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3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4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2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3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6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39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0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1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2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7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8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39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1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2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3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4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4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5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2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4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5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6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7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8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6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7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5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6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7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8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89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0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2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3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4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5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6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7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8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499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09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0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1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2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3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4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5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6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8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0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1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2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3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4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7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8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29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0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1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2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3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4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5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6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7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8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39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0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1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4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5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6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7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49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0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2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3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4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5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139698</xdr:rowOff>
    </xdr:to>
    <xdr:sp macro="" textlink="">
      <xdr:nvSpPr>
        <xdr:cNvPr id="3556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155573</xdr:rowOff>
    </xdr:to>
    <xdr:sp macro="" textlink="">
      <xdr:nvSpPr>
        <xdr:cNvPr id="3557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142873</xdr:rowOff>
    </xdr:to>
    <xdr:sp macro="" textlink="">
      <xdr:nvSpPr>
        <xdr:cNvPr id="355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53973</xdr:rowOff>
    </xdr:to>
    <xdr:sp macro="" textlink="">
      <xdr:nvSpPr>
        <xdr:cNvPr id="3559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41273</xdr:rowOff>
    </xdr:to>
    <xdr:sp macro="" textlink="">
      <xdr:nvSpPr>
        <xdr:cNvPr id="3560" name="TextBox 3"/>
        <xdr:cNvSpPr txBox="1">
          <a:spLocks noChangeArrowheads="1"/>
        </xdr:cNvSpPr>
      </xdr:nvSpPr>
      <xdr:spPr bwMode="auto">
        <a:xfrm>
          <a:off x="219075" y="57340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31748</xdr:rowOff>
    </xdr:to>
    <xdr:sp macro="" textlink="">
      <xdr:nvSpPr>
        <xdr:cNvPr id="3561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3562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</xdr:rowOff>
    </xdr:to>
    <xdr:sp macro="" textlink="">
      <xdr:nvSpPr>
        <xdr:cNvPr id="3563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12699</xdr:rowOff>
    </xdr:to>
    <xdr:sp macro="" textlink="">
      <xdr:nvSpPr>
        <xdr:cNvPr id="3564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130174</xdr:rowOff>
    </xdr:to>
    <xdr:sp macro="" textlink="">
      <xdr:nvSpPr>
        <xdr:cNvPr id="3565" name="TextBox 3"/>
        <xdr:cNvSpPr txBox="1">
          <a:spLocks noChangeArrowheads="1"/>
        </xdr:cNvSpPr>
      </xdr:nvSpPr>
      <xdr:spPr bwMode="auto">
        <a:xfrm>
          <a:off x="219075" y="5734050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</xdr:rowOff>
    </xdr:to>
    <xdr:sp macro="" textlink="">
      <xdr:nvSpPr>
        <xdr:cNvPr id="3566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142873</xdr:rowOff>
    </xdr:to>
    <xdr:sp macro="" textlink="">
      <xdr:nvSpPr>
        <xdr:cNvPr id="3567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142873</xdr:rowOff>
    </xdr:to>
    <xdr:sp macro="" textlink="">
      <xdr:nvSpPr>
        <xdr:cNvPr id="356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3173</xdr:rowOff>
    </xdr:to>
    <xdr:sp macro="" textlink="">
      <xdr:nvSpPr>
        <xdr:cNvPr id="3569" name="TextBox 3"/>
        <xdr:cNvSpPr txBox="1">
          <a:spLocks noChangeArrowheads="1"/>
        </xdr:cNvSpPr>
      </xdr:nvSpPr>
      <xdr:spPr bwMode="auto">
        <a:xfrm>
          <a:off x="219075" y="5734050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155573</xdr:rowOff>
    </xdr:to>
    <xdr:sp macro="" textlink="">
      <xdr:nvSpPr>
        <xdr:cNvPr id="3570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142873</xdr:rowOff>
    </xdr:to>
    <xdr:sp macro="" textlink="">
      <xdr:nvSpPr>
        <xdr:cNvPr id="3571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53973</xdr:rowOff>
    </xdr:to>
    <xdr:sp macro="" textlink="">
      <xdr:nvSpPr>
        <xdr:cNvPr id="3572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142873</xdr:rowOff>
    </xdr:to>
    <xdr:sp macro="" textlink="">
      <xdr:nvSpPr>
        <xdr:cNvPr id="3573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53973</xdr:rowOff>
    </xdr:to>
    <xdr:sp macro="" textlink="">
      <xdr:nvSpPr>
        <xdr:cNvPr id="3574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142873</xdr:rowOff>
    </xdr:to>
    <xdr:sp macro="" textlink="">
      <xdr:nvSpPr>
        <xdr:cNvPr id="3575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76" name="TextBox 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31748</xdr:rowOff>
    </xdr:to>
    <xdr:sp macro="" textlink="">
      <xdr:nvSpPr>
        <xdr:cNvPr id="3577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22223</xdr:rowOff>
    </xdr:to>
    <xdr:sp macro="" textlink="">
      <xdr:nvSpPr>
        <xdr:cNvPr id="3578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31748</xdr:rowOff>
    </xdr:to>
    <xdr:sp macro="" textlink="">
      <xdr:nvSpPr>
        <xdr:cNvPr id="3579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22223</xdr:rowOff>
    </xdr:to>
    <xdr:sp macro="" textlink="">
      <xdr:nvSpPr>
        <xdr:cNvPr id="3580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3581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3582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31749</xdr:rowOff>
    </xdr:to>
    <xdr:sp macro="" textlink="">
      <xdr:nvSpPr>
        <xdr:cNvPr id="3583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22224</xdr:rowOff>
    </xdr:to>
    <xdr:sp macro="" textlink="">
      <xdr:nvSpPr>
        <xdr:cNvPr id="3584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8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8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8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8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8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59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0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2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3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4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5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6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7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1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2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3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4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6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7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8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1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2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4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7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8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79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1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2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3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4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6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8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0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5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6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7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8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29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0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2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3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49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0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1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2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3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4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5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6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7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0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1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2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3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4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6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3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4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5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6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0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1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4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5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6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7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8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0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2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3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4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5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6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7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8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899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0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2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3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4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8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09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0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1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2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4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5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6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7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8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19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50798</xdr:rowOff>
    </xdr:to>
    <xdr:sp macro="" textlink="">
      <xdr:nvSpPr>
        <xdr:cNvPr id="3920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3921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130175</xdr:rowOff>
    </xdr:to>
    <xdr:sp macro="" textlink="">
      <xdr:nvSpPr>
        <xdr:cNvPr id="3922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3923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15875</xdr:rowOff>
    </xdr:to>
    <xdr:sp macro="" textlink="">
      <xdr:nvSpPr>
        <xdr:cNvPr id="3924" name="TextBox 3"/>
        <xdr:cNvSpPr txBox="1">
          <a:spLocks noChangeArrowheads="1"/>
        </xdr:cNvSpPr>
      </xdr:nvSpPr>
      <xdr:spPr bwMode="auto">
        <a:xfrm>
          <a:off x="219075" y="57340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6350</xdr:rowOff>
    </xdr:to>
    <xdr:sp macro="" textlink="">
      <xdr:nvSpPr>
        <xdr:cNvPr id="3925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130175</xdr:rowOff>
    </xdr:to>
    <xdr:sp macro="" textlink="">
      <xdr:nvSpPr>
        <xdr:cNvPr id="3926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130175</xdr:rowOff>
    </xdr:to>
    <xdr:sp macro="" textlink="">
      <xdr:nvSpPr>
        <xdr:cNvPr id="3927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3928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3929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130175</xdr:rowOff>
    </xdr:to>
    <xdr:sp macro="" textlink="">
      <xdr:nvSpPr>
        <xdr:cNvPr id="3930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3931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130175</xdr:rowOff>
    </xdr:to>
    <xdr:sp macro="" textlink="">
      <xdr:nvSpPr>
        <xdr:cNvPr id="3932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34925</xdr:rowOff>
    </xdr:to>
    <xdr:sp macro="" textlink="">
      <xdr:nvSpPr>
        <xdr:cNvPr id="3933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139700</xdr:rowOff>
    </xdr:to>
    <xdr:sp macro="" textlink="">
      <xdr:nvSpPr>
        <xdr:cNvPr id="3934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35" name="TextBox 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6350</xdr:rowOff>
    </xdr:to>
    <xdr:sp macro="" textlink="">
      <xdr:nvSpPr>
        <xdr:cNvPr id="3936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168275</xdr:rowOff>
    </xdr:to>
    <xdr:sp macro="" textlink="">
      <xdr:nvSpPr>
        <xdr:cNvPr id="3937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6350</xdr:rowOff>
    </xdr:to>
    <xdr:sp macro="" textlink="">
      <xdr:nvSpPr>
        <xdr:cNvPr id="3938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40</xdr:row>
      <xdr:rowOff>168275</xdr:rowOff>
    </xdr:to>
    <xdr:sp macro="" textlink="">
      <xdr:nvSpPr>
        <xdr:cNvPr id="3939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4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5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6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7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8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399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2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6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7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39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1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2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3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4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5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6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7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8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09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0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1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2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3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4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6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7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8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59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0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1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2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3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6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7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0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1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2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3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4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5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6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7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19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4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5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6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7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8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09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0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1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2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3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4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5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6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7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8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19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8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29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0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1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2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3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4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5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6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7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39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1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2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3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4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5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6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7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8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49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1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2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3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4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5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6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7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8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59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0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1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2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3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4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5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6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7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69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70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71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72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73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74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4275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158749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158749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34924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92074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6349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6349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6349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53974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34924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25399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73024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73024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66674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155014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155014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155014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76199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136524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136524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19049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66674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133349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92074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92074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98424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98424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88899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95249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95249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95249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60324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41274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79374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60324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50799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22224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22224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158749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158749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34924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168274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92074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6349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6349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6349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53974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34924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25399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73024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73024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66674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155014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155014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155014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76199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136524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136524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15874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19049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171449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161924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66674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142874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133349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92074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92074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82549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98424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98424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88899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95249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95249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95249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85724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60324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130174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41274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155574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79374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60324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50799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22224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22224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38099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28574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57149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47624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107949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104774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161923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98423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19075" y="5734050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9523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19075" y="5734050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161923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139699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139698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155573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142873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53973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41273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9075" y="57340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31748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12699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12699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130174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9075" y="5734050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142873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142873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3173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9075" y="5734050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155573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142873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53973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142873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53973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142873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31748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22223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31748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22223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22224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31749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22224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50798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139700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130175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34925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15875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219075" y="57340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6350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130175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130175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139700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139700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130175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34925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130175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34925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139700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6350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168275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6350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19</xdr:row>
      <xdr:rowOff>168275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0</xdr:colOff>
      <xdr:row>20</xdr:row>
      <xdr:rowOff>25400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149224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19075" y="35433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149224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19075" y="35433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25399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19075" y="35433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82549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19075" y="35433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168274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19075" y="35433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168274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19075" y="35433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168274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19075" y="35433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44449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19075" y="354330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25399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19075" y="35433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15874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19075" y="354330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63499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19075" y="35433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63499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219075" y="35433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171449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219075" y="35433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57149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19075" y="35433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145489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19075" y="35433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145489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19075" y="35433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145489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19075" y="35433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171449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19075" y="35433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66674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19075" y="354330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126999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19075" y="354330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171449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19075" y="35433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126999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19075" y="354330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19075" y="354330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57149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19075" y="35433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123824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19075" y="354330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165099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19075" y="35433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82549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19075" y="35433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82549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19075" y="35433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88899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19075" y="35433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88899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19075" y="35433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79374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19075" y="354330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85724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19075" y="35433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85724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19075" y="35433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85724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19075" y="35433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50799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19075" y="35433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31749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19075" y="354330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165099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19075" y="35433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69849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19075" y="354330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50799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19075" y="35433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41274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19075" y="354330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12699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19075" y="35433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12699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19075" y="35433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149224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219075" y="35433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149224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219075" y="354330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25399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219075" y="35433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158749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219075" y="354330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82549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219075" y="35433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168274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219075" y="35433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168274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219075" y="35433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168274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219075" y="354330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44449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219075" y="354330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25399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219075" y="354330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15874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219075" y="354330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63499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219075" y="35433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63499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19075" y="354330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171449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219075" y="35433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57149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219075" y="35433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145489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219075" y="35433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145489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219075" y="35433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145489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219075" y="3543300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171449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219075" y="35433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66674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219075" y="354330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126999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219075" y="354330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171449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219075" y="354330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126999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219075" y="354330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6349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219075" y="354330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219075" y="354330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161924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219075" y="354330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152399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219075" y="354330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57149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219075" y="354330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133349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219075" y="354330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123824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219075" y="354330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165099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219075" y="35433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82549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219075" y="35433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82549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219075" y="354330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73024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219075" y="354330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88899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219075" y="35433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88899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219075" y="354330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79374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219075" y="354330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85724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219075" y="35433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85724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219075" y="35433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85724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219075" y="354330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76199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219075" y="354330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50799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219075" y="35433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120649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219075" y="354330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31749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219075" y="354330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165099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219075" y="35433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146049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219075" y="354330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69849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219075" y="354330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50799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219075" y="354330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41274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219075" y="354330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12699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219075" y="35433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12699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19075" y="35433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28574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19075" y="354330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19049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19075" y="354330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47624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19075" y="354330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38099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19075" y="354330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98424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219075" y="354330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95249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19075" y="354330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152398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19075" y="354330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88898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19075" y="3543300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171448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19075" y="3543300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152398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19075" y="354330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130174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19075" y="354330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130173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19075" y="35433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146048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9075" y="3543300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133348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9075" y="354330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44448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9075" y="354330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31748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9075" y="354330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22223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9075" y="354330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3174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9075" y="354330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165099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9075" y="35433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3174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9075" y="354330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120649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9075" y="354330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165099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9075" y="354330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133348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9075" y="354330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133348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9075" y="354330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165098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9075" y="3543300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146048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9075" y="3543300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133348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9075" y="354330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44448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9075" y="354330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133348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9075" y="354330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44448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9075" y="3543300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133348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9075" y="3543300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22223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9075" y="354330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12698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9075" y="354330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22223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9075" y="354330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12698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9075" y="3543300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12699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9075" y="35433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22224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9075" y="354330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12699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9075" y="354330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41273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219075" y="354330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130175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219075" y="35433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120650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219075" y="35433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25400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219075" y="354330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6350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219075" y="354330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168275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219075" y="35433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120650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219075" y="35433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120650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219075" y="35433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130175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219075" y="35433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130175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219075" y="35433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120650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219075" y="35433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25400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219075" y="354330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120650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19075" y="35433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25400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19075" y="354330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130175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219075" y="354330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168275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219075" y="35433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158750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219075" y="35433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168275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219075" y="354330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21</xdr:row>
      <xdr:rowOff>158750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219075" y="3543300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0</xdr:colOff>
      <xdr:row>22</xdr:row>
      <xdr:rowOff>15875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219075" y="354330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139699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19075" y="33432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139699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19075" y="33432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15874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19075" y="33432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73024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19075" y="33432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158749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19075" y="33432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158749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19075" y="33432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158749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19075" y="33432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34924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19075" y="33432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15874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19075" y="33432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19075" y="33432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53974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19075" y="33432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4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5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79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0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1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2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3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7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8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99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4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5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6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07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108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53974</xdr:rowOff>
    </xdr:to>
    <xdr:sp macro="" textlink="">
      <xdr:nvSpPr>
        <xdr:cNvPr id="109" name="TextBox 3"/>
        <xdr:cNvSpPr txBox="1">
          <a:spLocks noChangeArrowheads="1"/>
        </xdr:cNvSpPr>
      </xdr:nvSpPr>
      <xdr:spPr bwMode="auto">
        <a:xfrm>
          <a:off x="219075" y="33432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29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0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1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2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3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4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5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6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7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8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1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5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6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7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8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49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6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7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59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3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4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5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7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8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79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80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181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182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183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184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185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161924</xdr:rowOff>
    </xdr:to>
    <xdr:sp macro="" textlink="">
      <xdr:nvSpPr>
        <xdr:cNvPr id="186" name="TextBox 3"/>
        <xdr:cNvSpPr txBox="1">
          <a:spLocks noChangeArrowheads="1"/>
        </xdr:cNvSpPr>
      </xdr:nvSpPr>
      <xdr:spPr bwMode="auto">
        <a:xfrm>
          <a:off x="219075" y="33432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187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47624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19075" y="33432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135964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19075" y="3343275"/>
          <a:ext cx="0" cy="31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135964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19075" y="3343275"/>
          <a:ext cx="0" cy="31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135964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19075" y="3343275"/>
          <a:ext cx="0" cy="31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161924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19075" y="33432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57149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19075" y="33432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117474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19075" y="3343275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161924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19075" y="33432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117474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19075" y="3343275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171449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19075" y="33432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47624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19075" y="33432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114299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19075" y="3343275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155574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19075" y="33432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73024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19075" y="33432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73024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19075" y="33432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79374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19075" y="33432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79374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19075" y="33432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69849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19075" y="33432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76199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19075" y="33432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76199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19075" y="33432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76199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19075" y="33432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41274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19075" y="33432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22224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19075" y="33432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155574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19075" y="33432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60324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19075" y="33432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41274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19075" y="33432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31749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19075" y="33432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19075" y="33432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19075" y="33432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303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30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305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306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307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308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309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139699</xdr:rowOff>
    </xdr:to>
    <xdr:sp macro="" textlink="">
      <xdr:nvSpPr>
        <xdr:cNvPr id="310" name="TextBox 3"/>
        <xdr:cNvSpPr txBox="1">
          <a:spLocks noChangeArrowheads="1"/>
        </xdr:cNvSpPr>
      </xdr:nvSpPr>
      <xdr:spPr bwMode="auto">
        <a:xfrm>
          <a:off x="219075" y="33432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311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139699</xdr:rowOff>
    </xdr:to>
    <xdr:sp macro="" textlink="">
      <xdr:nvSpPr>
        <xdr:cNvPr id="312" name="TextBox 3"/>
        <xdr:cNvSpPr txBox="1">
          <a:spLocks noChangeArrowheads="1"/>
        </xdr:cNvSpPr>
      </xdr:nvSpPr>
      <xdr:spPr bwMode="auto">
        <a:xfrm>
          <a:off x="219075" y="33432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313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15874</xdr:rowOff>
    </xdr:to>
    <xdr:sp macro="" textlink="">
      <xdr:nvSpPr>
        <xdr:cNvPr id="314" name="TextBox 3"/>
        <xdr:cNvSpPr txBox="1">
          <a:spLocks noChangeArrowheads="1"/>
        </xdr:cNvSpPr>
      </xdr:nvSpPr>
      <xdr:spPr bwMode="auto">
        <a:xfrm>
          <a:off x="219075" y="33432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315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316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31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149224</xdr:rowOff>
    </xdr:to>
    <xdr:sp macro="" textlink="">
      <xdr:nvSpPr>
        <xdr:cNvPr id="318" name="TextBox 3"/>
        <xdr:cNvSpPr txBox="1">
          <a:spLocks noChangeArrowheads="1"/>
        </xdr:cNvSpPr>
      </xdr:nvSpPr>
      <xdr:spPr bwMode="auto">
        <a:xfrm>
          <a:off x="219075" y="33432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73024</xdr:rowOff>
    </xdr:to>
    <xdr:sp macro="" textlink="">
      <xdr:nvSpPr>
        <xdr:cNvPr id="319" name="TextBox 3"/>
        <xdr:cNvSpPr txBox="1">
          <a:spLocks noChangeArrowheads="1"/>
        </xdr:cNvSpPr>
      </xdr:nvSpPr>
      <xdr:spPr bwMode="auto">
        <a:xfrm>
          <a:off x="219075" y="33432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158749</xdr:rowOff>
    </xdr:to>
    <xdr:sp macro="" textlink="">
      <xdr:nvSpPr>
        <xdr:cNvPr id="320" name="TextBox 3"/>
        <xdr:cNvSpPr txBox="1">
          <a:spLocks noChangeArrowheads="1"/>
        </xdr:cNvSpPr>
      </xdr:nvSpPr>
      <xdr:spPr bwMode="auto">
        <a:xfrm>
          <a:off x="219075" y="33432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321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158749</xdr:rowOff>
    </xdr:to>
    <xdr:sp macro="" textlink="">
      <xdr:nvSpPr>
        <xdr:cNvPr id="322" name="TextBox 3"/>
        <xdr:cNvSpPr txBox="1">
          <a:spLocks noChangeArrowheads="1"/>
        </xdr:cNvSpPr>
      </xdr:nvSpPr>
      <xdr:spPr bwMode="auto">
        <a:xfrm>
          <a:off x="219075" y="33432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323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158749</xdr:rowOff>
    </xdr:to>
    <xdr:sp macro="" textlink="">
      <xdr:nvSpPr>
        <xdr:cNvPr id="324" name="TextBox 3"/>
        <xdr:cNvSpPr txBox="1">
          <a:spLocks noChangeArrowheads="1"/>
        </xdr:cNvSpPr>
      </xdr:nvSpPr>
      <xdr:spPr bwMode="auto">
        <a:xfrm>
          <a:off x="219075" y="33432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325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34924</xdr:rowOff>
    </xdr:to>
    <xdr:sp macro="" textlink="">
      <xdr:nvSpPr>
        <xdr:cNvPr id="326" name="TextBox 3"/>
        <xdr:cNvSpPr txBox="1">
          <a:spLocks noChangeArrowheads="1"/>
        </xdr:cNvSpPr>
      </xdr:nvSpPr>
      <xdr:spPr bwMode="auto">
        <a:xfrm>
          <a:off x="219075" y="33432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15874</xdr:rowOff>
    </xdr:to>
    <xdr:sp macro="" textlink="">
      <xdr:nvSpPr>
        <xdr:cNvPr id="327" name="TextBox 3"/>
        <xdr:cNvSpPr txBox="1">
          <a:spLocks noChangeArrowheads="1"/>
        </xdr:cNvSpPr>
      </xdr:nvSpPr>
      <xdr:spPr bwMode="auto">
        <a:xfrm>
          <a:off x="219075" y="33432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328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32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330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33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</xdr:rowOff>
    </xdr:to>
    <xdr:sp macro="" textlink="">
      <xdr:nvSpPr>
        <xdr:cNvPr id="332" name="TextBox 3"/>
        <xdr:cNvSpPr txBox="1">
          <a:spLocks noChangeArrowheads="1"/>
        </xdr:cNvSpPr>
      </xdr:nvSpPr>
      <xdr:spPr bwMode="auto">
        <a:xfrm>
          <a:off x="219075" y="33432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53974</xdr:rowOff>
    </xdr:to>
    <xdr:sp macro="" textlink="">
      <xdr:nvSpPr>
        <xdr:cNvPr id="335" name="TextBox 3"/>
        <xdr:cNvSpPr txBox="1">
          <a:spLocks noChangeArrowheads="1"/>
        </xdr:cNvSpPr>
      </xdr:nvSpPr>
      <xdr:spPr bwMode="auto">
        <a:xfrm>
          <a:off x="219075" y="33432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36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37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38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39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0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1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2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3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8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0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1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5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6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1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2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3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4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5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6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7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2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4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5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6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79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0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2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5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6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399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3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4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6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07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53974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19075" y="33432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1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2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4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5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6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0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2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3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4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5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6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7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39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0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1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5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6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8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49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3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6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7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8" name="Text Box 22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59" name="Text Box 2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0" name="Text Box 2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1" name="Text Box 2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2" name="Text Box 2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3" name="Text Box 2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4" name="Text Box 2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5" name="Text Box 2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6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69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0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4" name="Text Box 14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7" name="Text Box 17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80" name="Text Box 20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481" name="Text Box 21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482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483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484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485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161924</xdr:rowOff>
    </xdr:to>
    <xdr:sp macro="" textlink="">
      <xdr:nvSpPr>
        <xdr:cNvPr id="486" name="TextBox 3"/>
        <xdr:cNvSpPr txBox="1">
          <a:spLocks noChangeArrowheads="1"/>
        </xdr:cNvSpPr>
      </xdr:nvSpPr>
      <xdr:spPr bwMode="auto">
        <a:xfrm>
          <a:off x="219075" y="33432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487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488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489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490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47624</xdr:rowOff>
    </xdr:to>
    <xdr:sp macro="" textlink="">
      <xdr:nvSpPr>
        <xdr:cNvPr id="491" name="TextBox 3"/>
        <xdr:cNvSpPr txBox="1">
          <a:spLocks noChangeArrowheads="1"/>
        </xdr:cNvSpPr>
      </xdr:nvSpPr>
      <xdr:spPr bwMode="auto">
        <a:xfrm>
          <a:off x="219075" y="33432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135964</xdr:rowOff>
    </xdr:to>
    <xdr:sp macro="" textlink="">
      <xdr:nvSpPr>
        <xdr:cNvPr id="492" name="TextBox 3"/>
        <xdr:cNvSpPr txBox="1">
          <a:spLocks noChangeArrowheads="1"/>
        </xdr:cNvSpPr>
      </xdr:nvSpPr>
      <xdr:spPr bwMode="auto">
        <a:xfrm>
          <a:off x="219075" y="3343275"/>
          <a:ext cx="0" cy="31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493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135964</xdr:rowOff>
    </xdr:to>
    <xdr:sp macro="" textlink="">
      <xdr:nvSpPr>
        <xdr:cNvPr id="494" name="TextBox 3"/>
        <xdr:cNvSpPr txBox="1">
          <a:spLocks noChangeArrowheads="1"/>
        </xdr:cNvSpPr>
      </xdr:nvSpPr>
      <xdr:spPr bwMode="auto">
        <a:xfrm>
          <a:off x="219075" y="3343275"/>
          <a:ext cx="0" cy="31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495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135964</xdr:rowOff>
    </xdr:to>
    <xdr:sp macro="" textlink="">
      <xdr:nvSpPr>
        <xdr:cNvPr id="496" name="TextBox 3"/>
        <xdr:cNvSpPr txBox="1">
          <a:spLocks noChangeArrowheads="1"/>
        </xdr:cNvSpPr>
      </xdr:nvSpPr>
      <xdr:spPr bwMode="auto">
        <a:xfrm>
          <a:off x="219075" y="3343275"/>
          <a:ext cx="0" cy="31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497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498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161924</xdr:rowOff>
    </xdr:to>
    <xdr:sp macro="" textlink="">
      <xdr:nvSpPr>
        <xdr:cNvPr id="499" name="TextBox 3"/>
        <xdr:cNvSpPr txBox="1">
          <a:spLocks noChangeArrowheads="1"/>
        </xdr:cNvSpPr>
      </xdr:nvSpPr>
      <xdr:spPr bwMode="auto">
        <a:xfrm>
          <a:off x="219075" y="33432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500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0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502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503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504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57149</xdr:rowOff>
    </xdr:to>
    <xdr:sp macro="" textlink="">
      <xdr:nvSpPr>
        <xdr:cNvPr id="505" name="TextBox 3"/>
        <xdr:cNvSpPr txBox="1">
          <a:spLocks noChangeArrowheads="1"/>
        </xdr:cNvSpPr>
      </xdr:nvSpPr>
      <xdr:spPr bwMode="auto">
        <a:xfrm>
          <a:off x="219075" y="33432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506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507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508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509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117474</xdr:rowOff>
    </xdr:to>
    <xdr:sp macro="" textlink="">
      <xdr:nvSpPr>
        <xdr:cNvPr id="510" name="TextBox 3"/>
        <xdr:cNvSpPr txBox="1">
          <a:spLocks noChangeArrowheads="1"/>
        </xdr:cNvSpPr>
      </xdr:nvSpPr>
      <xdr:spPr bwMode="auto">
        <a:xfrm>
          <a:off x="219075" y="3343275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511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161924</xdr:rowOff>
    </xdr:to>
    <xdr:sp macro="" textlink="">
      <xdr:nvSpPr>
        <xdr:cNvPr id="512" name="TextBox 3"/>
        <xdr:cNvSpPr txBox="1">
          <a:spLocks noChangeArrowheads="1"/>
        </xdr:cNvSpPr>
      </xdr:nvSpPr>
      <xdr:spPr bwMode="auto">
        <a:xfrm>
          <a:off x="219075" y="33432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513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514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117474</xdr:rowOff>
    </xdr:to>
    <xdr:sp macro="" textlink="">
      <xdr:nvSpPr>
        <xdr:cNvPr id="515" name="TextBox 3"/>
        <xdr:cNvSpPr txBox="1">
          <a:spLocks noChangeArrowheads="1"/>
        </xdr:cNvSpPr>
      </xdr:nvSpPr>
      <xdr:spPr bwMode="auto">
        <a:xfrm>
          <a:off x="219075" y="3343275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516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168274</xdr:rowOff>
    </xdr:to>
    <xdr:sp macro="" textlink="">
      <xdr:nvSpPr>
        <xdr:cNvPr id="517" name="TextBox 3"/>
        <xdr:cNvSpPr txBox="1">
          <a:spLocks noChangeArrowheads="1"/>
        </xdr:cNvSpPr>
      </xdr:nvSpPr>
      <xdr:spPr bwMode="auto">
        <a:xfrm>
          <a:off x="219075" y="33432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171449</xdr:rowOff>
    </xdr:to>
    <xdr:sp macro="" textlink="">
      <xdr:nvSpPr>
        <xdr:cNvPr id="518" name="TextBox 3"/>
        <xdr:cNvSpPr txBox="1">
          <a:spLocks noChangeArrowheads="1"/>
        </xdr:cNvSpPr>
      </xdr:nvSpPr>
      <xdr:spPr bwMode="auto">
        <a:xfrm>
          <a:off x="219075" y="33432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519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520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152399</xdr:rowOff>
    </xdr:to>
    <xdr:sp macro="" textlink="">
      <xdr:nvSpPr>
        <xdr:cNvPr id="521" name="TextBox 3"/>
        <xdr:cNvSpPr txBox="1">
          <a:spLocks noChangeArrowheads="1"/>
        </xdr:cNvSpPr>
      </xdr:nvSpPr>
      <xdr:spPr bwMode="auto">
        <a:xfrm>
          <a:off x="219075" y="33432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142874</xdr:rowOff>
    </xdr:to>
    <xdr:sp macro="" textlink="">
      <xdr:nvSpPr>
        <xdr:cNvPr id="522" name="TextBox 3"/>
        <xdr:cNvSpPr txBox="1">
          <a:spLocks noChangeArrowheads="1"/>
        </xdr:cNvSpPr>
      </xdr:nvSpPr>
      <xdr:spPr bwMode="auto">
        <a:xfrm>
          <a:off x="219075" y="33432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23" name="TextBox 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47624</xdr:rowOff>
    </xdr:to>
    <xdr:sp macro="" textlink="">
      <xdr:nvSpPr>
        <xdr:cNvPr id="524" name="TextBox 3"/>
        <xdr:cNvSpPr txBox="1">
          <a:spLocks noChangeArrowheads="1"/>
        </xdr:cNvSpPr>
      </xdr:nvSpPr>
      <xdr:spPr bwMode="auto">
        <a:xfrm>
          <a:off x="219075" y="33432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25" name="TextBox 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123824</xdr:rowOff>
    </xdr:to>
    <xdr:sp macro="" textlink="">
      <xdr:nvSpPr>
        <xdr:cNvPr id="526" name="TextBox 3"/>
        <xdr:cNvSpPr txBox="1">
          <a:spLocks noChangeArrowheads="1"/>
        </xdr:cNvSpPr>
      </xdr:nvSpPr>
      <xdr:spPr bwMode="auto">
        <a:xfrm>
          <a:off x="219075" y="33432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114299</xdr:rowOff>
    </xdr:to>
    <xdr:sp macro="" textlink="">
      <xdr:nvSpPr>
        <xdr:cNvPr id="527" name="TextBox 3"/>
        <xdr:cNvSpPr txBox="1">
          <a:spLocks noChangeArrowheads="1"/>
        </xdr:cNvSpPr>
      </xdr:nvSpPr>
      <xdr:spPr bwMode="auto">
        <a:xfrm>
          <a:off x="219075" y="3343275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528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29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30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155574</xdr:rowOff>
    </xdr:to>
    <xdr:sp macro="" textlink="">
      <xdr:nvSpPr>
        <xdr:cNvPr id="531" name="TextBox 3"/>
        <xdr:cNvSpPr txBox="1">
          <a:spLocks noChangeArrowheads="1"/>
        </xdr:cNvSpPr>
      </xdr:nvSpPr>
      <xdr:spPr bwMode="auto">
        <a:xfrm>
          <a:off x="219075" y="33432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532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33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34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535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36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537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73024</xdr:rowOff>
    </xdr:to>
    <xdr:sp macro="" textlink="">
      <xdr:nvSpPr>
        <xdr:cNvPr id="538" name="TextBox 3"/>
        <xdr:cNvSpPr txBox="1">
          <a:spLocks noChangeArrowheads="1"/>
        </xdr:cNvSpPr>
      </xdr:nvSpPr>
      <xdr:spPr bwMode="auto">
        <a:xfrm>
          <a:off x="219075" y="33432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3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4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54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4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73024</xdr:rowOff>
    </xdr:to>
    <xdr:sp macro="" textlink="">
      <xdr:nvSpPr>
        <xdr:cNvPr id="543" name="TextBox 3"/>
        <xdr:cNvSpPr txBox="1">
          <a:spLocks noChangeArrowheads="1"/>
        </xdr:cNvSpPr>
      </xdr:nvSpPr>
      <xdr:spPr bwMode="auto">
        <a:xfrm>
          <a:off x="219075" y="33432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4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4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63499</xdr:rowOff>
    </xdr:to>
    <xdr:sp macro="" textlink="">
      <xdr:nvSpPr>
        <xdr:cNvPr id="546" name="TextBox 3"/>
        <xdr:cNvSpPr txBox="1">
          <a:spLocks noChangeArrowheads="1"/>
        </xdr:cNvSpPr>
      </xdr:nvSpPr>
      <xdr:spPr bwMode="auto">
        <a:xfrm>
          <a:off x="219075" y="33432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54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54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4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550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5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79374</xdr:rowOff>
    </xdr:to>
    <xdr:sp macro="" textlink="">
      <xdr:nvSpPr>
        <xdr:cNvPr id="552" name="TextBox 3"/>
        <xdr:cNvSpPr txBox="1">
          <a:spLocks noChangeArrowheads="1"/>
        </xdr:cNvSpPr>
      </xdr:nvSpPr>
      <xdr:spPr bwMode="auto">
        <a:xfrm>
          <a:off x="219075" y="33432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5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5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79374</xdr:rowOff>
    </xdr:to>
    <xdr:sp macro="" textlink="">
      <xdr:nvSpPr>
        <xdr:cNvPr id="555" name="TextBox 3"/>
        <xdr:cNvSpPr txBox="1">
          <a:spLocks noChangeArrowheads="1"/>
        </xdr:cNvSpPr>
      </xdr:nvSpPr>
      <xdr:spPr bwMode="auto">
        <a:xfrm>
          <a:off x="219075" y="33432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69849</xdr:rowOff>
    </xdr:to>
    <xdr:sp macro="" textlink="">
      <xdr:nvSpPr>
        <xdr:cNvPr id="556" name="TextBox 3"/>
        <xdr:cNvSpPr txBox="1">
          <a:spLocks noChangeArrowheads="1"/>
        </xdr:cNvSpPr>
      </xdr:nvSpPr>
      <xdr:spPr bwMode="auto">
        <a:xfrm>
          <a:off x="219075" y="33432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5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5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76199</xdr:rowOff>
    </xdr:to>
    <xdr:sp macro="" textlink="">
      <xdr:nvSpPr>
        <xdr:cNvPr id="559" name="TextBox 3"/>
        <xdr:cNvSpPr txBox="1">
          <a:spLocks noChangeArrowheads="1"/>
        </xdr:cNvSpPr>
      </xdr:nvSpPr>
      <xdr:spPr bwMode="auto">
        <a:xfrm>
          <a:off x="219075" y="33432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6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56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56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76199</xdr:rowOff>
    </xdr:to>
    <xdr:sp macro="" textlink="">
      <xdr:nvSpPr>
        <xdr:cNvPr id="563" name="TextBox 3"/>
        <xdr:cNvSpPr txBox="1">
          <a:spLocks noChangeArrowheads="1"/>
        </xdr:cNvSpPr>
      </xdr:nvSpPr>
      <xdr:spPr bwMode="auto">
        <a:xfrm>
          <a:off x="219075" y="33432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564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76199</xdr:rowOff>
    </xdr:to>
    <xdr:sp macro="" textlink="">
      <xdr:nvSpPr>
        <xdr:cNvPr id="565" name="TextBox 3"/>
        <xdr:cNvSpPr txBox="1">
          <a:spLocks noChangeArrowheads="1"/>
        </xdr:cNvSpPr>
      </xdr:nvSpPr>
      <xdr:spPr bwMode="auto">
        <a:xfrm>
          <a:off x="219075" y="33432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66674</xdr:rowOff>
    </xdr:to>
    <xdr:sp macro="" textlink="">
      <xdr:nvSpPr>
        <xdr:cNvPr id="566" name="TextBox 3"/>
        <xdr:cNvSpPr txBox="1">
          <a:spLocks noChangeArrowheads="1"/>
        </xdr:cNvSpPr>
      </xdr:nvSpPr>
      <xdr:spPr bwMode="auto">
        <a:xfrm>
          <a:off x="219075" y="33432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567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568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569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70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571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41274</xdr:rowOff>
    </xdr:to>
    <xdr:sp macro="" textlink="">
      <xdr:nvSpPr>
        <xdr:cNvPr id="572" name="TextBox 3"/>
        <xdr:cNvSpPr txBox="1">
          <a:spLocks noChangeArrowheads="1"/>
        </xdr:cNvSpPr>
      </xdr:nvSpPr>
      <xdr:spPr bwMode="auto">
        <a:xfrm>
          <a:off x="219075" y="33432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111124</xdr:rowOff>
    </xdr:to>
    <xdr:sp macro="" textlink="">
      <xdr:nvSpPr>
        <xdr:cNvPr id="573" name="TextBox 3"/>
        <xdr:cNvSpPr txBox="1">
          <a:spLocks noChangeArrowheads="1"/>
        </xdr:cNvSpPr>
      </xdr:nvSpPr>
      <xdr:spPr bwMode="auto">
        <a:xfrm>
          <a:off x="219075" y="3343275"/>
          <a:ext cx="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22224</xdr:rowOff>
    </xdr:to>
    <xdr:sp macro="" textlink="">
      <xdr:nvSpPr>
        <xdr:cNvPr id="574" name="TextBox 3"/>
        <xdr:cNvSpPr txBox="1">
          <a:spLocks noChangeArrowheads="1"/>
        </xdr:cNvSpPr>
      </xdr:nvSpPr>
      <xdr:spPr bwMode="auto">
        <a:xfrm>
          <a:off x="219075" y="33432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75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576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77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78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79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80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155574</xdr:rowOff>
    </xdr:to>
    <xdr:sp macro="" textlink="">
      <xdr:nvSpPr>
        <xdr:cNvPr id="581" name="TextBox 3"/>
        <xdr:cNvSpPr txBox="1">
          <a:spLocks noChangeArrowheads="1"/>
        </xdr:cNvSpPr>
      </xdr:nvSpPr>
      <xdr:spPr bwMode="auto">
        <a:xfrm>
          <a:off x="219075" y="33432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136524</xdr:rowOff>
    </xdr:to>
    <xdr:sp macro="" textlink="">
      <xdr:nvSpPr>
        <xdr:cNvPr id="582" name="TextBox 3"/>
        <xdr:cNvSpPr txBox="1">
          <a:spLocks noChangeArrowheads="1"/>
        </xdr:cNvSpPr>
      </xdr:nvSpPr>
      <xdr:spPr bwMode="auto">
        <a:xfrm>
          <a:off x="219075" y="33432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83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60324</xdr:rowOff>
    </xdr:to>
    <xdr:sp macro="" textlink="">
      <xdr:nvSpPr>
        <xdr:cNvPr id="584" name="TextBox 3"/>
        <xdr:cNvSpPr txBox="1">
          <a:spLocks noChangeArrowheads="1"/>
        </xdr:cNvSpPr>
      </xdr:nvSpPr>
      <xdr:spPr bwMode="auto">
        <a:xfrm>
          <a:off x="219075" y="33432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85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41274</xdr:rowOff>
    </xdr:to>
    <xdr:sp macro="" textlink="">
      <xdr:nvSpPr>
        <xdr:cNvPr id="586" name="TextBox 3"/>
        <xdr:cNvSpPr txBox="1">
          <a:spLocks noChangeArrowheads="1"/>
        </xdr:cNvSpPr>
      </xdr:nvSpPr>
      <xdr:spPr bwMode="auto">
        <a:xfrm>
          <a:off x="219075" y="33432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587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31749</xdr:rowOff>
    </xdr:to>
    <xdr:sp macro="" textlink="">
      <xdr:nvSpPr>
        <xdr:cNvPr id="588" name="TextBox 3"/>
        <xdr:cNvSpPr txBox="1">
          <a:spLocks noChangeArrowheads="1"/>
        </xdr:cNvSpPr>
      </xdr:nvSpPr>
      <xdr:spPr bwMode="auto">
        <a:xfrm>
          <a:off x="219075" y="33432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589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</xdr:rowOff>
    </xdr:to>
    <xdr:sp macro="" textlink="">
      <xdr:nvSpPr>
        <xdr:cNvPr id="590" name="TextBox 3"/>
        <xdr:cNvSpPr txBox="1">
          <a:spLocks noChangeArrowheads="1"/>
        </xdr:cNvSpPr>
      </xdr:nvSpPr>
      <xdr:spPr bwMode="auto">
        <a:xfrm>
          <a:off x="219075" y="33432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19075" y="33432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19049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19075" y="33432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9524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19075" y="33432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38099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19075" y="33432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28574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19075" y="33432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2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3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4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5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6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7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8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29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3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4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6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7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1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2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6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7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8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49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0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1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2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3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7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2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5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6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0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1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2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3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4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5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6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7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4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5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89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0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2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3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4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5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7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5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6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8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09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3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4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6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7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19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0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1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2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3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4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5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6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29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2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3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7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8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1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2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3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4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5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6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7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8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49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3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4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6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7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1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2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4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5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6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6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6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6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59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0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1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3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4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5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69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0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4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7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8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0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1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2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3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4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5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6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7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89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3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4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8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7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8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0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1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5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6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8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29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1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2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3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4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5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6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7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1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2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4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5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49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0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2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3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4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5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6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7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8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59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0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1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5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6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8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69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3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3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4" name="Text Box 14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7" name="Text Box 17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8" name="Text Box 18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00" name="Text Box 20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01" name="Text Box 21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0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0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04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0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0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0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0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0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10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1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1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1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1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1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1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1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1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1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2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2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2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2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3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5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3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3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42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43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4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4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4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5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5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5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5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54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5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56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57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58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59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6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61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6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63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64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65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66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67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68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69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70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88899</xdr:rowOff>
    </xdr:to>
    <xdr:sp macro="" textlink="">
      <xdr:nvSpPr>
        <xdr:cNvPr id="1071" name="TextBox 3"/>
        <xdr:cNvSpPr txBox="1">
          <a:spLocks noChangeArrowheads="1"/>
        </xdr:cNvSpPr>
      </xdr:nvSpPr>
      <xdr:spPr bwMode="auto">
        <a:xfrm>
          <a:off x="219075" y="33432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85724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19075" y="33432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142873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19075" y="33432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79373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19075" y="3343275"/>
          <a:ext cx="0" cy="431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161923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19075" y="3343275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142873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19075" y="33432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120649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19075" y="33432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4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5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6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7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89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0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1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5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6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7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8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099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3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4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5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6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7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8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09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0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1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3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4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5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6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19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0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1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2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3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7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8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29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0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1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2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3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6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7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8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39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1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2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3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5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6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7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8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59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1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2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3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2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5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6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7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8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79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0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1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2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3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5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6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7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1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2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3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4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5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199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0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1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2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3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4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5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6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7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8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09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0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1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2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5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7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8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19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0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3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4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5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7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8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29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0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1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2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3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4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5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39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0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1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2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3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4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7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8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49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0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1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2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4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5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7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8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59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3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4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5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7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1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3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4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5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6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7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8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79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0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1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2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3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7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5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6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7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8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299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0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1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2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3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4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5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6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7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8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1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2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3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4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5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6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7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29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0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1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2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5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6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7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8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39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3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4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6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7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120648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219075" y="3343275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136523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9075" y="3343275"/>
          <a:ext cx="0" cy="31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123823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9075" y="3343275"/>
          <a:ext cx="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34923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9075" y="3343275"/>
          <a:ext cx="0" cy="38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22223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9075" y="33432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12698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9075" y="33432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165099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9075" y="33432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155574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9075" y="33432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165099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9075" y="33432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111124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9075" y="3343275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155574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9075" y="33432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123823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9075" y="3343275"/>
          <a:ext cx="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123823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9075" y="3343275"/>
          <a:ext cx="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155573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9075" y="3343275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136523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9075" y="3343275"/>
          <a:ext cx="0" cy="31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123823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9075" y="3343275"/>
          <a:ext cx="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34923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9075" y="3343275"/>
          <a:ext cx="0" cy="38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123823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9075" y="3343275"/>
          <a:ext cx="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34923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9075" y="3343275"/>
          <a:ext cx="0" cy="38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123823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9075" y="3343275"/>
          <a:ext cx="0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12698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9075" y="33432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3173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9075" y="3343275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12698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9075" y="33432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3173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9075" y="3343275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9075" y="33432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12699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9075" y="33432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9075" y="33432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48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49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2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3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4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5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6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0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1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7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69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0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1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2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3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4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6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7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8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79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3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4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5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6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7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8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1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2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3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6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7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499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0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1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2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3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4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7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8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09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0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1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2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5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6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7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8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19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0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1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2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3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5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6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7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8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1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2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3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39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1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2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3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4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5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6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7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8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49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0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1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2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7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8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59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3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4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5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6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7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8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69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1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2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3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4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5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4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5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7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8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89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2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3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4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6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7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8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599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0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1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3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4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5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8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09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1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3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4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5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6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7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8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19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0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1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2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3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4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5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7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8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29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3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6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7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8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39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0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1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3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4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6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7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8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49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1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2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3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7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59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0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1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2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3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4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5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8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69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0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1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3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5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6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7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3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5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6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7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8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89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0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1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2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3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4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5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699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0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1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2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3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7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8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09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0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1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2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3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5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6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7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8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19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39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0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1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2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3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5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7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8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59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0" name="Text Box 22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1" name="Text Box 23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2" name="Text Box 2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3" name="Text Box 2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5" name="Text Box 2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31748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219075" y="33432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120650</xdr:rowOff>
    </xdr:to>
    <xdr:sp macro="" textlink="">
      <xdr:nvSpPr>
        <xdr:cNvPr id="1784" name="TextBox 3"/>
        <xdr:cNvSpPr txBox="1">
          <a:spLocks noChangeArrowheads="1"/>
        </xdr:cNvSpPr>
      </xdr:nvSpPr>
      <xdr:spPr bwMode="auto">
        <a:xfrm>
          <a:off x="219075" y="33432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111125</xdr:rowOff>
    </xdr:to>
    <xdr:sp macro="" textlink="">
      <xdr:nvSpPr>
        <xdr:cNvPr id="1785" name="TextBox 3"/>
        <xdr:cNvSpPr txBox="1">
          <a:spLocks noChangeArrowheads="1"/>
        </xdr:cNvSpPr>
      </xdr:nvSpPr>
      <xdr:spPr bwMode="auto">
        <a:xfrm>
          <a:off x="219075" y="3343275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15875</xdr:rowOff>
    </xdr:to>
    <xdr:sp macro="" textlink="">
      <xdr:nvSpPr>
        <xdr:cNvPr id="1786" name="TextBox 3"/>
        <xdr:cNvSpPr txBox="1">
          <a:spLocks noChangeArrowheads="1"/>
        </xdr:cNvSpPr>
      </xdr:nvSpPr>
      <xdr:spPr bwMode="auto">
        <a:xfrm>
          <a:off x="219075" y="33432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168275</xdr:rowOff>
    </xdr:to>
    <xdr:sp macro="" textlink="">
      <xdr:nvSpPr>
        <xdr:cNvPr id="1787" name="TextBox 3"/>
        <xdr:cNvSpPr txBox="1">
          <a:spLocks noChangeArrowheads="1"/>
        </xdr:cNvSpPr>
      </xdr:nvSpPr>
      <xdr:spPr bwMode="auto">
        <a:xfrm>
          <a:off x="219075" y="33432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158750</xdr:rowOff>
    </xdr:to>
    <xdr:sp macro="" textlink="">
      <xdr:nvSpPr>
        <xdr:cNvPr id="1788" name="TextBox 3"/>
        <xdr:cNvSpPr txBox="1">
          <a:spLocks noChangeArrowheads="1"/>
        </xdr:cNvSpPr>
      </xdr:nvSpPr>
      <xdr:spPr bwMode="auto">
        <a:xfrm>
          <a:off x="219075" y="33432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111125</xdr:rowOff>
    </xdr:to>
    <xdr:sp macro="" textlink="">
      <xdr:nvSpPr>
        <xdr:cNvPr id="1789" name="TextBox 3"/>
        <xdr:cNvSpPr txBox="1">
          <a:spLocks noChangeArrowheads="1"/>
        </xdr:cNvSpPr>
      </xdr:nvSpPr>
      <xdr:spPr bwMode="auto">
        <a:xfrm>
          <a:off x="219075" y="3343275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111125</xdr:rowOff>
    </xdr:to>
    <xdr:sp macro="" textlink="">
      <xdr:nvSpPr>
        <xdr:cNvPr id="1790" name="TextBox 3"/>
        <xdr:cNvSpPr txBox="1">
          <a:spLocks noChangeArrowheads="1"/>
        </xdr:cNvSpPr>
      </xdr:nvSpPr>
      <xdr:spPr bwMode="auto">
        <a:xfrm>
          <a:off x="219075" y="3343275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120650</xdr:rowOff>
    </xdr:to>
    <xdr:sp macro="" textlink="">
      <xdr:nvSpPr>
        <xdr:cNvPr id="1791" name="TextBox 3"/>
        <xdr:cNvSpPr txBox="1">
          <a:spLocks noChangeArrowheads="1"/>
        </xdr:cNvSpPr>
      </xdr:nvSpPr>
      <xdr:spPr bwMode="auto">
        <a:xfrm>
          <a:off x="219075" y="33432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120650</xdr:rowOff>
    </xdr:to>
    <xdr:sp macro="" textlink="">
      <xdr:nvSpPr>
        <xdr:cNvPr id="1792" name="TextBox 3"/>
        <xdr:cNvSpPr txBox="1">
          <a:spLocks noChangeArrowheads="1"/>
        </xdr:cNvSpPr>
      </xdr:nvSpPr>
      <xdr:spPr bwMode="auto">
        <a:xfrm>
          <a:off x="219075" y="33432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111125</xdr:rowOff>
    </xdr:to>
    <xdr:sp macro="" textlink="">
      <xdr:nvSpPr>
        <xdr:cNvPr id="1793" name="TextBox 3"/>
        <xdr:cNvSpPr txBox="1">
          <a:spLocks noChangeArrowheads="1"/>
        </xdr:cNvSpPr>
      </xdr:nvSpPr>
      <xdr:spPr bwMode="auto">
        <a:xfrm>
          <a:off x="219075" y="3343275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15875</xdr:rowOff>
    </xdr:to>
    <xdr:sp macro="" textlink="">
      <xdr:nvSpPr>
        <xdr:cNvPr id="1794" name="TextBox 3"/>
        <xdr:cNvSpPr txBox="1">
          <a:spLocks noChangeArrowheads="1"/>
        </xdr:cNvSpPr>
      </xdr:nvSpPr>
      <xdr:spPr bwMode="auto">
        <a:xfrm>
          <a:off x="219075" y="33432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111125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19075" y="3343275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15875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19075" y="33432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120650</xdr:rowOff>
    </xdr:to>
    <xdr:sp macro="" textlink="">
      <xdr:nvSpPr>
        <xdr:cNvPr id="1797" name="TextBox 3"/>
        <xdr:cNvSpPr txBox="1">
          <a:spLocks noChangeArrowheads="1"/>
        </xdr:cNvSpPr>
      </xdr:nvSpPr>
      <xdr:spPr bwMode="auto">
        <a:xfrm>
          <a:off x="219075" y="33432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798" name="TextBox 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158750</xdr:rowOff>
    </xdr:to>
    <xdr:sp macro="" textlink="">
      <xdr:nvSpPr>
        <xdr:cNvPr id="1799" name="TextBox 3"/>
        <xdr:cNvSpPr txBox="1">
          <a:spLocks noChangeArrowheads="1"/>
        </xdr:cNvSpPr>
      </xdr:nvSpPr>
      <xdr:spPr bwMode="auto">
        <a:xfrm>
          <a:off x="219075" y="33432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149225</xdr:rowOff>
    </xdr:to>
    <xdr:sp macro="" textlink="">
      <xdr:nvSpPr>
        <xdr:cNvPr id="1800" name="TextBox 3"/>
        <xdr:cNvSpPr txBox="1">
          <a:spLocks noChangeArrowheads="1"/>
        </xdr:cNvSpPr>
      </xdr:nvSpPr>
      <xdr:spPr bwMode="auto">
        <a:xfrm>
          <a:off x="219075" y="3343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158750</xdr:rowOff>
    </xdr:to>
    <xdr:sp macro="" textlink="">
      <xdr:nvSpPr>
        <xdr:cNvPr id="1801" name="TextBox 3"/>
        <xdr:cNvSpPr txBox="1">
          <a:spLocks noChangeArrowheads="1"/>
        </xdr:cNvSpPr>
      </xdr:nvSpPr>
      <xdr:spPr bwMode="auto">
        <a:xfrm>
          <a:off x="219075" y="33432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75</xdr:row>
      <xdr:rowOff>149225</xdr:rowOff>
    </xdr:to>
    <xdr:sp macro="" textlink="">
      <xdr:nvSpPr>
        <xdr:cNvPr id="1802" name="TextBox 3"/>
        <xdr:cNvSpPr txBox="1">
          <a:spLocks noChangeArrowheads="1"/>
        </xdr:cNvSpPr>
      </xdr:nvSpPr>
      <xdr:spPr bwMode="auto">
        <a:xfrm>
          <a:off x="219075" y="3343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8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29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0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3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4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2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59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2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3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4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6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7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0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1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2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3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4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5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6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8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79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0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1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2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4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6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7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8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89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0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1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2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4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5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6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7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8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899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4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5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6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8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1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2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3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4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5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6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8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19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0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1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2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4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5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6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7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8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29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0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49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0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2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3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4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6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8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59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0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1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2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3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4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6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7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8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69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0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1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2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3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4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5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7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8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0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2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3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4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6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8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0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1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2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3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4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5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6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0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1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2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1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2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4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5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6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7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8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19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0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1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2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3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4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5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6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8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0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1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2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3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4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2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4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5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6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8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0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2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3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4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5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6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7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8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69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0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1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2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3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4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3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4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6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7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8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1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2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3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4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5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6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7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8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0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2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3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4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5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6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4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6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7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8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29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0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1" name="Text Box 14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2" name="Text Box 15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4" name="Text Box 17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5" name="Text Box 18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6" name="Text Box 19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7" name="Text Box 20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0</xdr:colOff>
      <xdr:row>76</xdr:row>
      <xdr:rowOff>6350</xdr:rowOff>
    </xdr:to>
    <xdr:sp macro="" textlink="">
      <xdr:nvSpPr>
        <xdr:cNvPr id="2138" name="Text Box 21"/>
        <xdr:cNvSpPr txBox="1">
          <a:spLocks noChangeArrowheads="1"/>
        </xdr:cNvSpPr>
      </xdr:nvSpPr>
      <xdr:spPr bwMode="auto">
        <a:xfrm>
          <a:off x="219075" y="33432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&#257;mes%20sagatave%20N&#257;kotnes%208%2010.2017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ptāme"/>
      <sheetName val="Kopsavilkums"/>
      <sheetName val="Būvlaukums 1-1"/>
      <sheetName val="Jumts 1-2"/>
      <sheetName val="Fasāde 1-3"/>
      <sheetName val="Cokols 1-4"/>
      <sheetName val="Durvis, logi 1-5"/>
      <sheetName val="Iekšējā apdare 1-6"/>
      <sheetName val="Pagraba griesti 1-7"/>
      <sheetName val="Apkure 2-1"/>
    </sheetNames>
    <sheetDataSet>
      <sheetData sheetId="0"/>
      <sheetData sheetId="1">
        <row r="12">
          <cell r="E12" t="str">
            <v>Tāme sastādīta: 2017. gada .........</v>
          </cell>
        </row>
      </sheetData>
      <sheetData sheetId="2">
        <row r="30">
          <cell r="K30">
            <v>0</v>
          </cell>
        </row>
      </sheetData>
      <sheetData sheetId="3">
        <row r="67">
          <cell r="K67">
            <v>0</v>
          </cell>
        </row>
      </sheetData>
      <sheetData sheetId="4">
        <row r="84">
          <cell r="K84">
            <v>0</v>
          </cell>
        </row>
      </sheetData>
      <sheetData sheetId="5">
        <row r="84">
          <cell r="L84">
            <v>0</v>
          </cell>
        </row>
      </sheetData>
      <sheetData sheetId="6">
        <row r="37">
          <cell r="K37">
            <v>0</v>
          </cell>
        </row>
      </sheetData>
      <sheetData sheetId="7">
        <row r="60">
          <cell r="M60">
            <v>0</v>
          </cell>
        </row>
      </sheetData>
      <sheetData sheetId="8">
        <row r="56">
          <cell r="K56">
            <v>0</v>
          </cell>
        </row>
      </sheetData>
      <sheetData sheetId="9">
        <row r="89">
          <cell r="L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workbookViewId="0">
      <selection activeCell="H22" sqref="H22"/>
    </sheetView>
  </sheetViews>
  <sheetFormatPr defaultRowHeight="15.75"/>
  <cols>
    <col min="1" max="1" width="18.7109375" style="195" customWidth="1"/>
    <col min="2" max="2" width="40.5703125" style="195" customWidth="1"/>
    <col min="3" max="3" width="10.5703125" style="195" customWidth="1"/>
    <col min="4" max="4" width="9.140625" style="195"/>
    <col min="5" max="5" width="8.85546875" style="195" customWidth="1"/>
    <col min="6" max="6" width="9.140625" style="195" hidden="1" customWidth="1"/>
    <col min="7" max="8" width="9.140625" style="195"/>
    <col min="9" max="9" width="11.7109375" style="195" customWidth="1"/>
    <col min="10" max="10" width="9.140625" style="195" hidden="1" customWidth="1"/>
    <col min="11" max="11" width="18.140625" style="195" customWidth="1"/>
    <col min="12" max="16384" width="9.140625" style="195"/>
  </cols>
  <sheetData>
    <row r="1" spans="1:11" ht="20.25">
      <c r="A1" s="366" t="s">
        <v>274</v>
      </c>
      <c r="B1" s="366"/>
      <c r="C1" s="366"/>
      <c r="D1" s="194" t="s">
        <v>275</v>
      </c>
    </row>
    <row r="2" spans="1:11" ht="20.25">
      <c r="A2" s="366"/>
      <c r="B2" s="366"/>
      <c r="C2" s="366"/>
      <c r="D2" s="196"/>
      <c r="E2" s="196"/>
      <c r="F2" s="196"/>
      <c r="G2" s="196"/>
      <c r="H2" s="196"/>
    </row>
    <row r="3" spans="1:11" ht="20.25">
      <c r="A3" s="197"/>
      <c r="B3" s="197"/>
      <c r="C3" s="197"/>
      <c r="D3" s="196"/>
      <c r="E3" s="196"/>
      <c r="F3" s="196"/>
      <c r="G3" s="196"/>
      <c r="H3" s="196"/>
    </row>
    <row r="4" spans="1:11">
      <c r="A4" s="198" t="s">
        <v>276</v>
      </c>
      <c r="B4" s="199" t="s">
        <v>277</v>
      </c>
      <c r="C4" s="200"/>
      <c r="D4" s="367">
        <v>40003359306</v>
      </c>
      <c r="E4" s="368"/>
      <c r="F4" s="369"/>
      <c r="G4" s="201"/>
      <c r="H4" s="370" t="s">
        <v>278</v>
      </c>
      <c r="I4" s="371"/>
      <c r="J4" s="371"/>
      <c r="K4" s="372"/>
    </row>
    <row r="5" spans="1:11" ht="20.25">
      <c r="A5" s="198"/>
      <c r="B5" s="202" t="s">
        <v>279</v>
      </c>
      <c r="C5" s="197"/>
      <c r="D5" s="364" t="s">
        <v>280</v>
      </c>
      <c r="E5" s="364"/>
      <c r="F5" s="364"/>
      <c r="G5" s="196"/>
      <c r="H5" s="365" t="s">
        <v>281</v>
      </c>
      <c r="I5" s="365"/>
      <c r="J5" s="365"/>
      <c r="K5" s="365"/>
    </row>
    <row r="6" spans="1:11" ht="20.25">
      <c r="A6" s="198" t="s">
        <v>282</v>
      </c>
      <c r="B6" s="203"/>
      <c r="C6" s="197"/>
      <c r="D6" s="196"/>
      <c r="E6" s="196"/>
      <c r="F6" s="196"/>
      <c r="G6" s="196"/>
      <c r="H6" s="196"/>
    </row>
    <row r="7" spans="1:11" ht="20.25">
      <c r="A7" s="198"/>
      <c r="B7" s="202" t="s">
        <v>283</v>
      </c>
      <c r="C7" s="197"/>
      <c r="D7" s="196"/>
      <c r="E7" s="196"/>
      <c r="F7" s="196"/>
      <c r="G7" s="196"/>
      <c r="H7" s="196"/>
    </row>
    <row r="8" spans="1:11" ht="20.25">
      <c r="A8" s="198"/>
      <c r="B8" s="198"/>
      <c r="C8" s="197"/>
      <c r="D8" s="196"/>
      <c r="E8" s="196"/>
      <c r="F8" s="196"/>
      <c r="G8" s="196"/>
      <c r="H8" s="196"/>
    </row>
    <row r="9" spans="1:11" ht="20.25">
      <c r="A9" s="198" t="s">
        <v>284</v>
      </c>
      <c r="B9" s="204"/>
      <c r="C9" s="197"/>
      <c r="D9" s="373"/>
      <c r="E9" s="374"/>
      <c r="F9" s="375"/>
      <c r="G9" s="196"/>
      <c r="H9" s="373"/>
      <c r="I9" s="374"/>
      <c r="J9" s="374"/>
      <c r="K9" s="375"/>
    </row>
    <row r="10" spans="1:11" ht="6" customHeight="1">
      <c r="A10" s="205"/>
      <c r="B10" s="202" t="s">
        <v>279</v>
      </c>
      <c r="C10" s="206"/>
      <c r="D10" s="364" t="s">
        <v>280</v>
      </c>
      <c r="E10" s="364"/>
      <c r="F10" s="364"/>
      <c r="G10" s="206"/>
      <c r="H10" s="365" t="s">
        <v>281</v>
      </c>
      <c r="I10" s="365"/>
      <c r="J10" s="365"/>
      <c r="K10" s="365"/>
    </row>
    <row r="11" spans="1:11" ht="6.75" customHeight="1">
      <c r="A11" s="205"/>
      <c r="B11" s="205"/>
      <c r="C11" s="207"/>
      <c r="D11" s="208"/>
      <c r="E11" s="209"/>
      <c r="F11" s="206"/>
      <c r="G11" s="206"/>
      <c r="H11" s="206"/>
      <c r="I11" s="206"/>
      <c r="J11" s="206"/>
      <c r="K11" s="206"/>
    </row>
    <row r="12" spans="1:11" ht="44.25" customHeight="1">
      <c r="A12" s="210" t="s">
        <v>285</v>
      </c>
      <c r="B12" s="377" t="s">
        <v>286</v>
      </c>
      <c r="C12" s="378"/>
      <c r="D12" s="378"/>
      <c r="E12" s="378"/>
      <c r="F12" s="378"/>
      <c r="G12" s="379"/>
      <c r="H12" s="373"/>
      <c r="I12" s="374"/>
      <c r="J12" s="374"/>
      <c r="K12" s="375"/>
    </row>
    <row r="13" spans="1:11">
      <c r="A13" s="210"/>
      <c r="B13" s="211"/>
      <c r="C13" s="212"/>
      <c r="D13" s="212"/>
      <c r="E13" s="206"/>
      <c r="F13" s="206"/>
      <c r="G13" s="206"/>
      <c r="H13" s="365" t="s">
        <v>287</v>
      </c>
      <c r="I13" s="365"/>
      <c r="J13" s="365"/>
      <c r="K13" s="365"/>
    </row>
    <row r="14" spans="1:11" s="206" customFormat="1" ht="12.75">
      <c r="A14" s="213"/>
      <c r="B14" s="213"/>
      <c r="G14" s="214"/>
    </row>
    <row r="15" spans="1:11" s="206" customFormat="1">
      <c r="A15" s="205" t="s">
        <v>288</v>
      </c>
      <c r="B15" s="215" t="s">
        <v>289</v>
      </c>
      <c r="C15" s="216"/>
      <c r="D15" s="370" t="s">
        <v>290</v>
      </c>
      <c r="E15" s="371"/>
      <c r="F15" s="372"/>
      <c r="G15" s="217"/>
      <c r="H15" s="370" t="s">
        <v>291</v>
      </c>
      <c r="I15" s="371"/>
      <c r="J15" s="371"/>
      <c r="K15" s="372"/>
    </row>
    <row r="16" spans="1:11" s="206" customFormat="1" ht="13.5">
      <c r="A16" s="205"/>
      <c r="B16" s="202" t="s">
        <v>292</v>
      </c>
      <c r="C16" s="218"/>
      <c r="D16" s="364" t="s">
        <v>293</v>
      </c>
      <c r="E16" s="364"/>
      <c r="F16" s="364"/>
      <c r="H16" s="365" t="s">
        <v>294</v>
      </c>
      <c r="I16" s="365"/>
      <c r="J16" s="365"/>
      <c r="K16" s="365"/>
    </row>
    <row r="17" spans="1:20" s="206" customFormat="1" ht="12.75">
      <c r="A17" s="219"/>
      <c r="B17" s="219"/>
      <c r="C17" s="220"/>
    </row>
    <row r="18" spans="1:20" s="206" customFormat="1" ht="12.75">
      <c r="A18" s="219"/>
      <c r="B18" s="219"/>
      <c r="C18" s="220"/>
    </row>
    <row r="19" spans="1:20" s="206" customFormat="1" ht="12.75">
      <c r="A19" s="219"/>
      <c r="B19" s="221"/>
      <c r="C19" s="218" t="s">
        <v>295</v>
      </c>
    </row>
    <row r="20" spans="1:20" s="206" customFormat="1" ht="12.75">
      <c r="A20" s="222"/>
      <c r="B20" s="380"/>
      <c r="C20" s="380"/>
    </row>
    <row r="21" spans="1:20" s="206" customFormat="1" ht="38.25">
      <c r="A21" s="223" t="s">
        <v>296</v>
      </c>
      <c r="B21" s="224" t="s">
        <v>297</v>
      </c>
      <c r="C21" s="224" t="s">
        <v>298</v>
      </c>
    </row>
    <row r="22" spans="1:20" s="206" customFormat="1" ht="12.75">
      <c r="A22" s="225">
        <v>1</v>
      </c>
      <c r="B22" s="226">
        <v>2</v>
      </c>
      <c r="C22" s="226">
        <v>3</v>
      </c>
    </row>
    <row r="23" spans="1:20" s="206" customFormat="1" ht="12.75">
      <c r="A23" s="227"/>
      <c r="B23" s="228"/>
      <c r="C23" s="228"/>
    </row>
    <row r="24" spans="1:20" s="206" customFormat="1" ht="12.75">
      <c r="A24" s="229">
        <v>1</v>
      </c>
      <c r="B24" s="230" t="s">
        <v>299</v>
      </c>
      <c r="C24" s="231"/>
    </row>
    <row r="25" spans="1:20" s="206" customFormat="1" ht="12.75">
      <c r="A25" s="232"/>
      <c r="B25" s="233" t="s">
        <v>300</v>
      </c>
      <c r="C25" s="234">
        <f>SUM(C24:C24)</f>
        <v>0</v>
      </c>
    </row>
    <row r="26" spans="1:20" s="206" customFormat="1" ht="12.75">
      <c r="A26" s="381" t="s">
        <v>301</v>
      </c>
      <c r="B26" s="382"/>
      <c r="C26" s="235">
        <f>ROUND(C25*21%,2)</f>
        <v>0</v>
      </c>
    </row>
    <row r="27" spans="1:20" s="206" customFormat="1" ht="12.75">
      <c r="A27" s="383" t="s">
        <v>302</v>
      </c>
      <c r="B27" s="384"/>
      <c r="C27" s="236">
        <f>SUM(C25:C26)</f>
        <v>0</v>
      </c>
    </row>
    <row r="28" spans="1:20" s="206" customFormat="1" ht="12.75">
      <c r="A28" s="219"/>
    </row>
    <row r="29" spans="1:20" s="206" customFormat="1" ht="12.75"/>
    <row r="30" spans="1:20" ht="20.25">
      <c r="A30" s="237" t="s">
        <v>303</v>
      </c>
      <c r="B30" s="204"/>
      <c r="C30" s="238"/>
      <c r="D30" s="373"/>
      <c r="E30" s="374"/>
      <c r="F30" s="375"/>
      <c r="G30" s="238"/>
      <c r="H30" s="385"/>
      <c r="I30" s="386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9"/>
    </row>
    <row r="31" spans="1:20">
      <c r="A31" s="240"/>
      <c r="B31" s="202" t="s">
        <v>304</v>
      </c>
      <c r="C31" s="238"/>
      <c r="D31" s="364" t="s">
        <v>305</v>
      </c>
      <c r="E31" s="364"/>
      <c r="F31" s="364"/>
      <c r="G31" s="238"/>
      <c r="H31" s="376" t="s">
        <v>306</v>
      </c>
      <c r="I31" s="376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9"/>
    </row>
    <row r="32" spans="1:20">
      <c r="A32" s="240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9"/>
    </row>
    <row r="33" spans="1:20">
      <c r="A33" s="240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9"/>
    </row>
    <row r="34" spans="1:20">
      <c r="A34" s="240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9"/>
    </row>
    <row r="35" spans="1:20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2"/>
    </row>
    <row r="36" spans="1:20">
      <c r="A36" s="243"/>
      <c r="C36" s="206"/>
    </row>
    <row r="37" spans="1:20">
      <c r="C37" s="206"/>
    </row>
    <row r="39" spans="1:20">
      <c r="A39" s="244"/>
      <c r="B39" s="244"/>
      <c r="C39" s="244"/>
    </row>
    <row r="40" spans="1:20">
      <c r="A40" s="244"/>
      <c r="B40" s="244"/>
      <c r="C40" s="244"/>
    </row>
    <row r="41" spans="1:20">
      <c r="A41" s="244"/>
      <c r="B41" s="244"/>
      <c r="C41" s="244"/>
    </row>
  </sheetData>
  <mergeCells count="24">
    <mergeCell ref="D31:F31"/>
    <mergeCell ref="H31:I31"/>
    <mergeCell ref="B12:G12"/>
    <mergeCell ref="H12:K12"/>
    <mergeCell ref="H13:K13"/>
    <mergeCell ref="D15:F15"/>
    <mergeCell ref="H15:K15"/>
    <mergeCell ref="D16:F16"/>
    <mergeCell ref="H16:K16"/>
    <mergeCell ref="B20:C20"/>
    <mergeCell ref="A26:B26"/>
    <mergeCell ref="A27:B27"/>
    <mergeCell ref="D30:F30"/>
    <mergeCell ref="H30:I30"/>
    <mergeCell ref="D10:F10"/>
    <mergeCell ref="H10:K10"/>
    <mergeCell ref="A1:C1"/>
    <mergeCell ref="A2:C2"/>
    <mergeCell ref="D4:F4"/>
    <mergeCell ref="H4:K4"/>
    <mergeCell ref="D5:F5"/>
    <mergeCell ref="H5:K5"/>
    <mergeCell ref="D9:F9"/>
    <mergeCell ref="H9:K9"/>
  </mergeCells>
  <printOptions horizontalCentered="1"/>
  <pageMargins left="0.59055118110236227" right="0.23622047244094491" top="0.98425196850393704" bottom="0.19685039370078741" header="0.51181102362204722" footer="0.51181102362204722"/>
  <pageSetup paperSize="9"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5"/>
  <sheetViews>
    <sheetView tabSelected="1" topLeftCell="A19" workbookViewId="0">
      <selection activeCell="B28" sqref="B28"/>
    </sheetView>
  </sheetViews>
  <sheetFormatPr defaultRowHeight="12.75"/>
  <cols>
    <col min="1" max="1" width="3.28515625" style="21" customWidth="1"/>
    <col min="2" max="2" width="60.7109375" style="9" customWidth="1"/>
    <col min="3" max="3" width="8.7109375" style="10" customWidth="1"/>
    <col min="4" max="4" width="8.7109375" style="11" customWidth="1"/>
    <col min="5" max="5" width="10.85546875" style="2" customWidth="1"/>
    <col min="6" max="242" width="11.42578125" style="2" customWidth="1"/>
    <col min="243" max="16384" width="9.140625" style="2"/>
  </cols>
  <sheetData>
    <row r="1" spans="1:15">
      <c r="A1" s="405" t="s">
        <v>246</v>
      </c>
      <c r="B1" s="405"/>
      <c r="C1" s="405"/>
      <c r="D1" s="405"/>
    </row>
    <row r="2" spans="1:15">
      <c r="A2" s="406" t="s">
        <v>362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246" customFormat="1" ht="11.25" customHeight="1">
      <c r="A4" s="4" t="s">
        <v>137</v>
      </c>
      <c r="B4" s="7"/>
      <c r="C4" s="7"/>
      <c r="D4" s="7"/>
      <c r="E4" s="7"/>
      <c r="F4" s="7"/>
      <c r="G4" s="7"/>
    </row>
    <row r="5" spans="1:15" s="246" customFormat="1" ht="11.25" customHeight="1">
      <c r="A5" s="4" t="s">
        <v>85</v>
      </c>
      <c r="B5" s="7"/>
      <c r="C5" s="7"/>
      <c r="D5" s="7"/>
      <c r="E5" s="7"/>
      <c r="F5" s="7"/>
      <c r="G5" s="7"/>
    </row>
    <row r="6" spans="1:15" s="246" customFormat="1">
      <c r="A6" s="246" t="s">
        <v>308</v>
      </c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O78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50"/>
      <c r="M8" s="325"/>
      <c r="N8" s="325"/>
    </row>
    <row r="9" spans="1:15">
      <c r="A9" s="12"/>
      <c r="B9" s="13"/>
    </row>
    <row r="10" spans="1:15" s="8" customFormat="1" ht="13.5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13.5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22.5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26" t="s">
        <v>24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 s="30" customFormat="1">
      <c r="A14" s="15"/>
      <c r="B14" s="356" t="s">
        <v>361</v>
      </c>
      <c r="C14" s="42"/>
      <c r="D14" s="42"/>
      <c r="E14" s="314"/>
      <c r="F14" s="315"/>
      <c r="G14" s="316"/>
      <c r="H14" s="316"/>
      <c r="I14" s="316"/>
      <c r="J14" s="316"/>
      <c r="K14" s="315"/>
      <c r="L14" s="316"/>
      <c r="M14" s="316"/>
      <c r="N14" s="316"/>
      <c r="O14" s="316"/>
    </row>
    <row r="15" spans="1:15" s="30" customFormat="1">
      <c r="A15" s="15">
        <v>1</v>
      </c>
      <c r="B15" s="40" t="s">
        <v>63</v>
      </c>
      <c r="C15" s="43" t="s">
        <v>51</v>
      </c>
      <c r="D15" s="35">
        <v>55</v>
      </c>
      <c r="E15" s="306"/>
      <c r="F15" s="307"/>
      <c r="G15" s="308"/>
      <c r="H15" s="307"/>
      <c r="I15" s="307"/>
      <c r="J15" s="307">
        <f t="shared" ref="J15" si="1">G15+H15+I15</f>
        <v>0</v>
      </c>
      <c r="K15" s="307"/>
      <c r="L15" s="307"/>
      <c r="M15" s="307"/>
      <c r="N15" s="307"/>
      <c r="O15" s="307">
        <f t="shared" ref="O15" si="2">N15+M15+L15</f>
        <v>0</v>
      </c>
    </row>
    <row r="16" spans="1:15" s="30" customFormat="1">
      <c r="A16" s="31">
        <v>2</v>
      </c>
      <c r="B16" s="29" t="s">
        <v>67</v>
      </c>
      <c r="C16" s="17" t="s">
        <v>51</v>
      </c>
      <c r="D16" s="47">
        <v>93</v>
      </c>
      <c r="E16" s="306"/>
      <c r="F16" s="307"/>
      <c r="G16" s="308"/>
      <c r="H16" s="307"/>
      <c r="I16" s="307"/>
      <c r="J16" s="307">
        <f t="shared" ref="J16:J75" si="3">G16+H16+I16</f>
        <v>0</v>
      </c>
      <c r="K16" s="307"/>
      <c r="L16" s="307"/>
      <c r="M16" s="307"/>
      <c r="N16" s="307"/>
      <c r="O16" s="307">
        <f t="shared" ref="O16:O75" si="4">N16+M16+L16</f>
        <v>0</v>
      </c>
    </row>
    <row r="17" spans="1:15" s="30" customFormat="1">
      <c r="A17" s="15">
        <v>3</v>
      </c>
      <c r="B17" s="40" t="s">
        <v>64</v>
      </c>
      <c r="C17" s="43" t="s">
        <v>52</v>
      </c>
      <c r="D17" s="35">
        <v>1</v>
      </c>
      <c r="E17" s="306"/>
      <c r="F17" s="307"/>
      <c r="G17" s="308"/>
      <c r="H17" s="307"/>
      <c r="I17" s="307"/>
      <c r="J17" s="307">
        <f t="shared" si="3"/>
        <v>0</v>
      </c>
      <c r="K17" s="307"/>
      <c r="L17" s="307"/>
      <c r="M17" s="307"/>
      <c r="N17" s="307"/>
      <c r="O17" s="307">
        <f t="shared" si="4"/>
        <v>0</v>
      </c>
    </row>
    <row r="18" spans="1:15" s="30" customFormat="1" ht="27.75" customHeight="1">
      <c r="A18" s="15">
        <v>4</v>
      </c>
      <c r="B18" s="81" t="s">
        <v>240</v>
      </c>
      <c r="C18" s="43" t="s">
        <v>52</v>
      </c>
      <c r="D18" s="45">
        <v>4</v>
      </c>
      <c r="E18" s="306"/>
      <c r="F18" s="307"/>
      <c r="G18" s="308"/>
      <c r="H18" s="307"/>
      <c r="I18" s="307"/>
      <c r="J18" s="307">
        <f t="shared" si="3"/>
        <v>0</v>
      </c>
      <c r="K18" s="307"/>
      <c r="L18" s="307"/>
      <c r="M18" s="307"/>
      <c r="N18" s="307"/>
      <c r="O18" s="307">
        <f t="shared" si="4"/>
        <v>0</v>
      </c>
    </row>
    <row r="19" spans="1:15" s="30" customFormat="1" ht="28.5" customHeight="1">
      <c r="A19" s="31">
        <v>5</v>
      </c>
      <c r="B19" s="81" t="s">
        <v>241</v>
      </c>
      <c r="C19" s="43" t="s">
        <v>52</v>
      </c>
      <c r="D19" s="45">
        <v>6</v>
      </c>
      <c r="E19" s="306"/>
      <c r="F19" s="307"/>
      <c r="G19" s="308"/>
      <c r="H19" s="307"/>
      <c r="I19" s="307"/>
      <c r="J19" s="307">
        <f t="shared" si="3"/>
        <v>0</v>
      </c>
      <c r="K19" s="307"/>
      <c r="L19" s="307"/>
      <c r="M19" s="307"/>
      <c r="N19" s="307"/>
      <c r="O19" s="307">
        <f t="shared" si="4"/>
        <v>0</v>
      </c>
    </row>
    <row r="20" spans="1:15" s="30" customFormat="1" ht="27" customHeight="1">
      <c r="A20" s="15">
        <v>6</v>
      </c>
      <c r="B20" s="81" t="s">
        <v>242</v>
      </c>
      <c r="C20" s="43" t="s">
        <v>52</v>
      </c>
      <c r="D20" s="45">
        <v>1</v>
      </c>
      <c r="E20" s="306"/>
      <c r="F20" s="307"/>
      <c r="G20" s="308"/>
      <c r="H20" s="307"/>
      <c r="I20" s="307"/>
      <c r="J20" s="307">
        <f t="shared" si="3"/>
        <v>0</v>
      </c>
      <c r="K20" s="307"/>
      <c r="L20" s="307"/>
      <c r="M20" s="307"/>
      <c r="N20" s="307"/>
      <c r="O20" s="307">
        <f t="shared" si="4"/>
        <v>0</v>
      </c>
    </row>
    <row r="21" spans="1:15" s="30" customFormat="1" ht="24.75" customHeight="1">
      <c r="A21" s="15">
        <v>7</v>
      </c>
      <c r="B21" s="81" t="s">
        <v>243</v>
      </c>
      <c r="C21" s="43" t="s">
        <v>52</v>
      </c>
      <c r="D21" s="45">
        <v>18</v>
      </c>
      <c r="E21" s="306"/>
      <c r="F21" s="307"/>
      <c r="G21" s="308"/>
      <c r="H21" s="307"/>
      <c r="I21" s="307"/>
      <c r="J21" s="307">
        <f t="shared" si="3"/>
        <v>0</v>
      </c>
      <c r="K21" s="307"/>
      <c r="L21" s="307"/>
      <c r="M21" s="307"/>
      <c r="N21" s="307"/>
      <c r="O21" s="307">
        <f t="shared" si="4"/>
        <v>0</v>
      </c>
    </row>
    <row r="22" spans="1:15" s="30" customFormat="1" ht="27" customHeight="1">
      <c r="A22" s="31">
        <v>8</v>
      </c>
      <c r="B22" s="81" t="s">
        <v>244</v>
      </c>
      <c r="C22" s="43" t="s">
        <v>52</v>
      </c>
      <c r="D22" s="45">
        <v>21</v>
      </c>
      <c r="E22" s="306"/>
      <c r="F22" s="307"/>
      <c r="G22" s="308"/>
      <c r="H22" s="307"/>
      <c r="I22" s="307"/>
      <c r="J22" s="307">
        <f t="shared" si="3"/>
        <v>0</v>
      </c>
      <c r="K22" s="307"/>
      <c r="L22" s="307"/>
      <c r="M22" s="307"/>
      <c r="N22" s="307"/>
      <c r="O22" s="307">
        <f t="shared" si="4"/>
        <v>0</v>
      </c>
    </row>
    <row r="23" spans="1:15" s="30" customFormat="1" ht="31.5" customHeight="1">
      <c r="A23" s="15">
        <v>9</v>
      </c>
      <c r="B23" s="81" t="s">
        <v>245</v>
      </c>
      <c r="C23" s="43" t="s">
        <v>52</v>
      </c>
      <c r="D23" s="45">
        <v>5</v>
      </c>
      <c r="E23" s="306"/>
      <c r="F23" s="307"/>
      <c r="G23" s="308"/>
      <c r="H23" s="307"/>
      <c r="I23" s="307"/>
      <c r="J23" s="307">
        <f t="shared" si="3"/>
        <v>0</v>
      </c>
      <c r="K23" s="307"/>
      <c r="L23" s="307"/>
      <c r="M23" s="307"/>
      <c r="N23" s="307"/>
      <c r="O23" s="307">
        <f t="shared" si="4"/>
        <v>0</v>
      </c>
    </row>
    <row r="24" spans="1:15" s="30" customFormat="1">
      <c r="A24" s="15">
        <v>10</v>
      </c>
      <c r="B24" s="37" t="s">
        <v>113</v>
      </c>
      <c r="C24" s="43" t="s">
        <v>52</v>
      </c>
      <c r="D24" s="46">
        <v>142</v>
      </c>
      <c r="E24" s="306"/>
      <c r="F24" s="307"/>
      <c r="G24" s="308"/>
      <c r="H24" s="307"/>
      <c r="I24" s="307"/>
      <c r="J24" s="307">
        <f t="shared" si="3"/>
        <v>0</v>
      </c>
      <c r="K24" s="307"/>
      <c r="L24" s="307"/>
      <c r="M24" s="307"/>
      <c r="N24" s="307"/>
      <c r="O24" s="307">
        <f t="shared" si="4"/>
        <v>0</v>
      </c>
    </row>
    <row r="25" spans="1:15" s="30" customFormat="1" ht="25.5">
      <c r="A25" s="31">
        <v>11</v>
      </c>
      <c r="B25" s="120" t="s">
        <v>150</v>
      </c>
      <c r="C25" s="43" t="s">
        <v>52</v>
      </c>
      <c r="D25" s="92">
        <v>142</v>
      </c>
      <c r="E25" s="306"/>
      <c r="F25" s="307"/>
      <c r="G25" s="308"/>
      <c r="H25" s="307"/>
      <c r="I25" s="307"/>
      <c r="J25" s="307">
        <f t="shared" si="3"/>
        <v>0</v>
      </c>
      <c r="K25" s="307"/>
      <c r="L25" s="307"/>
      <c r="M25" s="307"/>
      <c r="N25" s="307"/>
      <c r="O25" s="307">
        <f t="shared" si="4"/>
        <v>0</v>
      </c>
    </row>
    <row r="26" spans="1:15" s="30" customFormat="1" ht="25.5">
      <c r="A26" s="15">
        <v>12</v>
      </c>
      <c r="B26" s="120" t="s">
        <v>369</v>
      </c>
      <c r="C26" s="43" t="s">
        <v>52</v>
      </c>
      <c r="D26" s="92">
        <v>142</v>
      </c>
      <c r="E26" s="306"/>
      <c r="F26" s="307"/>
      <c r="G26" s="308"/>
      <c r="H26" s="307"/>
      <c r="I26" s="307"/>
      <c r="J26" s="307">
        <f t="shared" si="3"/>
        <v>0</v>
      </c>
      <c r="K26" s="307"/>
      <c r="L26" s="307"/>
      <c r="M26" s="307"/>
      <c r="N26" s="307"/>
      <c r="O26" s="307">
        <f t="shared" si="4"/>
        <v>0</v>
      </c>
    </row>
    <row r="27" spans="1:15" s="30" customFormat="1">
      <c r="A27" s="15">
        <v>13</v>
      </c>
      <c r="B27" s="105" t="s">
        <v>151</v>
      </c>
      <c r="C27" s="119" t="s">
        <v>51</v>
      </c>
      <c r="D27" s="121">
        <v>46</v>
      </c>
      <c r="E27" s="306"/>
      <c r="F27" s="307"/>
      <c r="G27" s="308"/>
      <c r="H27" s="307"/>
      <c r="I27" s="307"/>
      <c r="J27" s="307">
        <f t="shared" si="3"/>
        <v>0</v>
      </c>
      <c r="K27" s="307"/>
      <c r="L27" s="307"/>
      <c r="M27" s="307"/>
      <c r="N27" s="307"/>
      <c r="O27" s="307">
        <f t="shared" si="4"/>
        <v>0</v>
      </c>
    </row>
    <row r="28" spans="1:15" s="30" customFormat="1">
      <c r="A28" s="31">
        <v>14</v>
      </c>
      <c r="B28" s="37" t="s">
        <v>106</v>
      </c>
      <c r="C28" s="43" t="s">
        <v>52</v>
      </c>
      <c r="D28" s="36">
        <v>137</v>
      </c>
      <c r="E28" s="306"/>
      <c r="F28" s="307"/>
      <c r="G28" s="308"/>
      <c r="H28" s="307"/>
      <c r="I28" s="307"/>
      <c r="J28" s="307">
        <f t="shared" si="3"/>
        <v>0</v>
      </c>
      <c r="K28" s="307"/>
      <c r="L28" s="307"/>
      <c r="M28" s="307"/>
      <c r="N28" s="307"/>
      <c r="O28" s="307">
        <f t="shared" si="4"/>
        <v>0</v>
      </c>
    </row>
    <row r="29" spans="1:15" s="30" customFormat="1">
      <c r="A29" s="15">
        <v>15</v>
      </c>
      <c r="B29" s="83" t="s">
        <v>143</v>
      </c>
      <c r="C29" s="82" t="s">
        <v>51</v>
      </c>
      <c r="D29" s="84">
        <v>110</v>
      </c>
      <c r="E29" s="306"/>
      <c r="F29" s="307"/>
      <c r="G29" s="308"/>
      <c r="H29" s="307"/>
      <c r="I29" s="307"/>
      <c r="J29" s="307">
        <f t="shared" si="3"/>
        <v>0</v>
      </c>
      <c r="K29" s="307"/>
      <c r="L29" s="307"/>
      <c r="M29" s="307"/>
      <c r="N29" s="307"/>
      <c r="O29" s="307">
        <f t="shared" si="4"/>
        <v>0</v>
      </c>
    </row>
    <row r="30" spans="1:15" s="30" customFormat="1">
      <c r="A30" s="15">
        <v>16</v>
      </c>
      <c r="B30" s="83" t="s">
        <v>144</v>
      </c>
      <c r="C30" s="82" t="s">
        <v>51</v>
      </c>
      <c r="D30" s="84">
        <v>80</v>
      </c>
      <c r="E30" s="306"/>
      <c r="F30" s="307"/>
      <c r="G30" s="308"/>
      <c r="H30" s="307"/>
      <c r="I30" s="307"/>
      <c r="J30" s="307">
        <f t="shared" si="3"/>
        <v>0</v>
      </c>
      <c r="K30" s="307"/>
      <c r="L30" s="307"/>
      <c r="M30" s="307"/>
      <c r="N30" s="307"/>
      <c r="O30" s="307">
        <f t="shared" si="4"/>
        <v>0</v>
      </c>
    </row>
    <row r="31" spans="1:15" s="30" customFormat="1">
      <c r="A31" s="31">
        <v>17</v>
      </c>
      <c r="B31" s="83" t="s">
        <v>145</v>
      </c>
      <c r="C31" s="82" t="s">
        <v>51</v>
      </c>
      <c r="D31" s="84">
        <v>10</v>
      </c>
      <c r="E31" s="306"/>
      <c r="F31" s="307"/>
      <c r="G31" s="308"/>
      <c r="H31" s="307"/>
      <c r="I31" s="307"/>
      <c r="J31" s="307">
        <f t="shared" si="3"/>
        <v>0</v>
      </c>
      <c r="K31" s="307"/>
      <c r="L31" s="307"/>
      <c r="M31" s="307"/>
      <c r="N31" s="307"/>
      <c r="O31" s="307">
        <f t="shared" si="4"/>
        <v>0</v>
      </c>
    </row>
    <row r="32" spans="1:15" s="30" customFormat="1">
      <c r="A32" s="15">
        <v>18</v>
      </c>
      <c r="B32" s="37" t="s">
        <v>104</v>
      </c>
      <c r="C32" s="43" t="s">
        <v>6</v>
      </c>
      <c r="D32" s="36">
        <v>350</v>
      </c>
      <c r="E32" s="306"/>
      <c r="F32" s="307"/>
      <c r="G32" s="308"/>
      <c r="H32" s="307"/>
      <c r="I32" s="307"/>
      <c r="J32" s="307">
        <f t="shared" si="3"/>
        <v>0</v>
      </c>
      <c r="K32" s="307"/>
      <c r="L32" s="307"/>
      <c r="M32" s="307"/>
      <c r="N32" s="307"/>
      <c r="O32" s="307">
        <f t="shared" si="4"/>
        <v>0</v>
      </c>
    </row>
    <row r="33" spans="1:15" s="30" customFormat="1">
      <c r="A33" s="15">
        <v>19</v>
      </c>
      <c r="B33" s="37" t="s">
        <v>105</v>
      </c>
      <c r="C33" s="43" t="s">
        <v>6</v>
      </c>
      <c r="D33" s="38">
        <v>600</v>
      </c>
      <c r="E33" s="306"/>
      <c r="F33" s="307"/>
      <c r="G33" s="308"/>
      <c r="H33" s="307"/>
      <c r="I33" s="307"/>
      <c r="J33" s="307">
        <f t="shared" si="3"/>
        <v>0</v>
      </c>
      <c r="K33" s="307"/>
      <c r="L33" s="307"/>
      <c r="M33" s="307"/>
      <c r="N33" s="307"/>
      <c r="O33" s="307">
        <f t="shared" si="4"/>
        <v>0</v>
      </c>
    </row>
    <row r="34" spans="1:15" s="30" customFormat="1">
      <c r="A34" s="31">
        <v>20</v>
      </c>
      <c r="B34" s="37" t="s">
        <v>72</v>
      </c>
      <c r="C34" s="43" t="s">
        <v>6</v>
      </c>
      <c r="D34" s="38">
        <v>180</v>
      </c>
      <c r="E34" s="306"/>
      <c r="F34" s="307"/>
      <c r="G34" s="308"/>
      <c r="H34" s="307"/>
      <c r="I34" s="307"/>
      <c r="J34" s="307">
        <f t="shared" si="3"/>
        <v>0</v>
      </c>
      <c r="K34" s="307"/>
      <c r="L34" s="307"/>
      <c r="M34" s="307"/>
      <c r="N34" s="307"/>
      <c r="O34" s="307">
        <f t="shared" si="4"/>
        <v>0</v>
      </c>
    </row>
    <row r="35" spans="1:15" s="30" customFormat="1">
      <c r="A35" s="15">
        <v>21</v>
      </c>
      <c r="B35" s="37" t="s">
        <v>146</v>
      </c>
      <c r="C35" s="43" t="s">
        <v>6</v>
      </c>
      <c r="D35" s="38">
        <v>90</v>
      </c>
      <c r="E35" s="306"/>
      <c r="F35" s="307"/>
      <c r="G35" s="308"/>
      <c r="H35" s="307"/>
      <c r="I35" s="307"/>
      <c r="J35" s="307">
        <f t="shared" si="3"/>
        <v>0</v>
      </c>
      <c r="K35" s="307"/>
      <c r="L35" s="307"/>
      <c r="M35" s="307"/>
      <c r="N35" s="307"/>
      <c r="O35" s="307">
        <f t="shared" si="4"/>
        <v>0</v>
      </c>
    </row>
    <row r="36" spans="1:15" s="30" customFormat="1">
      <c r="A36" s="15">
        <v>22</v>
      </c>
      <c r="B36" s="37" t="s">
        <v>147</v>
      </c>
      <c r="C36" s="43" t="s">
        <v>6</v>
      </c>
      <c r="D36" s="38">
        <v>100</v>
      </c>
      <c r="E36" s="306"/>
      <c r="F36" s="307"/>
      <c r="G36" s="308"/>
      <c r="H36" s="307"/>
      <c r="I36" s="307"/>
      <c r="J36" s="307">
        <f t="shared" si="3"/>
        <v>0</v>
      </c>
      <c r="K36" s="307"/>
      <c r="L36" s="307"/>
      <c r="M36" s="307"/>
      <c r="N36" s="307"/>
      <c r="O36" s="307">
        <f t="shared" si="4"/>
        <v>0</v>
      </c>
    </row>
    <row r="37" spans="1:15" s="30" customFormat="1">
      <c r="A37" s="31">
        <v>23</v>
      </c>
      <c r="B37" s="37" t="s">
        <v>148</v>
      </c>
      <c r="C37" s="43" t="s">
        <v>6</v>
      </c>
      <c r="D37" s="38">
        <v>20</v>
      </c>
      <c r="E37" s="306"/>
      <c r="F37" s="307"/>
      <c r="G37" s="308"/>
      <c r="H37" s="307"/>
      <c r="I37" s="307"/>
      <c r="J37" s="307">
        <f t="shared" si="3"/>
        <v>0</v>
      </c>
      <c r="K37" s="307"/>
      <c r="L37" s="307"/>
      <c r="M37" s="307"/>
      <c r="N37" s="307"/>
      <c r="O37" s="307">
        <f t="shared" si="4"/>
        <v>0</v>
      </c>
    </row>
    <row r="38" spans="1:15" s="87" customFormat="1" ht="25.5">
      <c r="A38" s="15">
        <v>24</v>
      </c>
      <c r="B38" s="37" t="s">
        <v>250</v>
      </c>
      <c r="C38" s="85" t="s">
        <v>6</v>
      </c>
      <c r="D38" s="86">
        <v>50</v>
      </c>
      <c r="E38" s="306"/>
      <c r="F38" s="307"/>
      <c r="G38" s="308"/>
      <c r="H38" s="307"/>
      <c r="I38" s="307"/>
      <c r="J38" s="307">
        <f t="shared" si="3"/>
        <v>0</v>
      </c>
      <c r="K38" s="307"/>
      <c r="L38" s="307"/>
      <c r="M38" s="307"/>
      <c r="N38" s="307"/>
      <c r="O38" s="307">
        <f t="shared" si="4"/>
        <v>0</v>
      </c>
    </row>
    <row r="39" spans="1:15" s="87" customFormat="1" ht="25.5">
      <c r="A39" s="15">
        <v>25</v>
      </c>
      <c r="B39" s="37" t="s">
        <v>251</v>
      </c>
      <c r="C39" s="85" t="s">
        <v>6</v>
      </c>
      <c r="D39" s="86">
        <v>600</v>
      </c>
      <c r="E39" s="306"/>
      <c r="F39" s="307"/>
      <c r="G39" s="308"/>
      <c r="H39" s="307"/>
      <c r="I39" s="307"/>
      <c r="J39" s="307">
        <f t="shared" si="3"/>
        <v>0</v>
      </c>
      <c r="K39" s="307"/>
      <c r="L39" s="307"/>
      <c r="M39" s="307"/>
      <c r="N39" s="307"/>
      <c r="O39" s="307">
        <f t="shared" si="4"/>
        <v>0</v>
      </c>
    </row>
    <row r="40" spans="1:15" s="87" customFormat="1" ht="25.5">
      <c r="A40" s="31">
        <v>26</v>
      </c>
      <c r="B40" s="37" t="s">
        <v>252</v>
      </c>
      <c r="C40" s="85" t="s">
        <v>6</v>
      </c>
      <c r="D40" s="86">
        <v>180</v>
      </c>
      <c r="E40" s="306"/>
      <c r="F40" s="307"/>
      <c r="G40" s="308"/>
      <c r="H40" s="307"/>
      <c r="I40" s="307"/>
      <c r="J40" s="307">
        <f t="shared" si="3"/>
        <v>0</v>
      </c>
      <c r="K40" s="307"/>
      <c r="L40" s="307"/>
      <c r="M40" s="307"/>
      <c r="N40" s="307"/>
      <c r="O40" s="307">
        <f t="shared" si="4"/>
        <v>0</v>
      </c>
    </row>
    <row r="41" spans="1:15" s="87" customFormat="1" ht="25.5">
      <c r="A41" s="15">
        <v>27</v>
      </c>
      <c r="B41" s="37" t="s">
        <v>253</v>
      </c>
      <c r="C41" s="85" t="s">
        <v>6</v>
      </c>
      <c r="D41" s="86">
        <v>90</v>
      </c>
      <c r="E41" s="306"/>
      <c r="F41" s="307"/>
      <c r="G41" s="308"/>
      <c r="H41" s="307"/>
      <c r="I41" s="307"/>
      <c r="J41" s="307">
        <f t="shared" si="3"/>
        <v>0</v>
      </c>
      <c r="K41" s="307"/>
      <c r="L41" s="307"/>
      <c r="M41" s="307"/>
      <c r="N41" s="307"/>
      <c r="O41" s="307">
        <f t="shared" si="4"/>
        <v>0</v>
      </c>
    </row>
    <row r="42" spans="1:15" s="87" customFormat="1" ht="25.5">
      <c r="A42" s="15">
        <v>28</v>
      </c>
      <c r="B42" s="37" t="s">
        <v>254</v>
      </c>
      <c r="C42" s="85" t="s">
        <v>6</v>
      </c>
      <c r="D42" s="86">
        <v>100</v>
      </c>
      <c r="E42" s="306"/>
      <c r="F42" s="307"/>
      <c r="G42" s="308"/>
      <c r="H42" s="307"/>
      <c r="I42" s="307"/>
      <c r="J42" s="307">
        <f t="shared" si="3"/>
        <v>0</v>
      </c>
      <c r="K42" s="307"/>
      <c r="L42" s="307"/>
      <c r="M42" s="307"/>
      <c r="N42" s="307"/>
      <c r="O42" s="307">
        <f t="shared" si="4"/>
        <v>0</v>
      </c>
    </row>
    <row r="43" spans="1:15" s="87" customFormat="1" ht="25.5">
      <c r="A43" s="31">
        <v>29</v>
      </c>
      <c r="B43" s="37" t="s">
        <v>249</v>
      </c>
      <c r="C43" s="85" t="s">
        <v>6</v>
      </c>
      <c r="D43" s="86">
        <v>20</v>
      </c>
      <c r="E43" s="306"/>
      <c r="F43" s="307"/>
      <c r="G43" s="308"/>
      <c r="H43" s="307"/>
      <c r="I43" s="307"/>
      <c r="J43" s="307">
        <f t="shared" si="3"/>
        <v>0</v>
      </c>
      <c r="K43" s="307"/>
      <c r="L43" s="307"/>
      <c r="M43" s="307"/>
      <c r="N43" s="307"/>
      <c r="O43" s="307">
        <f t="shared" si="4"/>
        <v>0</v>
      </c>
    </row>
    <row r="44" spans="1:15" s="30" customFormat="1">
      <c r="A44" s="15"/>
      <c r="B44" s="41" t="s">
        <v>112</v>
      </c>
      <c r="C44" s="43" t="s">
        <v>52</v>
      </c>
      <c r="D44" s="39">
        <v>1</v>
      </c>
      <c r="E44" s="306"/>
      <c r="F44" s="307"/>
      <c r="G44" s="308"/>
      <c r="H44" s="307"/>
      <c r="I44" s="307"/>
      <c r="J44" s="307">
        <f t="shared" si="3"/>
        <v>0</v>
      </c>
      <c r="K44" s="307"/>
      <c r="L44" s="307"/>
      <c r="M44" s="307"/>
      <c r="N44" s="307"/>
      <c r="O44" s="307">
        <f t="shared" si="4"/>
        <v>0</v>
      </c>
    </row>
    <row r="45" spans="1:15" s="30" customFormat="1">
      <c r="A45" s="15"/>
      <c r="B45" s="41" t="s">
        <v>53</v>
      </c>
      <c r="C45" s="43" t="s">
        <v>52</v>
      </c>
      <c r="D45" s="39">
        <v>1</v>
      </c>
      <c r="E45" s="306"/>
      <c r="F45" s="307"/>
      <c r="G45" s="308"/>
      <c r="H45" s="307"/>
      <c r="I45" s="307"/>
      <c r="J45" s="307">
        <f t="shared" si="3"/>
        <v>0</v>
      </c>
      <c r="K45" s="307"/>
      <c r="L45" s="307"/>
      <c r="M45" s="307"/>
      <c r="N45" s="307"/>
      <c r="O45" s="307">
        <f t="shared" si="4"/>
        <v>0</v>
      </c>
    </row>
    <row r="46" spans="1:15" s="30" customFormat="1">
      <c r="A46" s="96"/>
      <c r="B46" s="122" t="s">
        <v>152</v>
      </c>
      <c r="C46" s="119"/>
      <c r="D46" s="109"/>
      <c r="E46" s="306"/>
      <c r="F46" s="307"/>
      <c r="G46" s="308"/>
      <c r="H46" s="307"/>
      <c r="I46" s="307"/>
      <c r="J46" s="307"/>
      <c r="K46" s="307"/>
      <c r="L46" s="307"/>
      <c r="M46" s="307"/>
      <c r="N46" s="307"/>
      <c r="O46" s="307"/>
    </row>
    <row r="47" spans="1:15" s="30" customFormat="1" ht="25.5">
      <c r="A47" s="96">
        <v>1</v>
      </c>
      <c r="B47" s="132" t="s">
        <v>364</v>
      </c>
      <c r="C47" s="95" t="s">
        <v>52</v>
      </c>
      <c r="D47" s="94">
        <v>1</v>
      </c>
      <c r="E47" s="306"/>
      <c r="F47" s="307"/>
      <c r="G47" s="308"/>
      <c r="H47" s="307"/>
      <c r="I47" s="307"/>
      <c r="J47" s="307">
        <f t="shared" si="3"/>
        <v>0</v>
      </c>
      <c r="K47" s="307"/>
      <c r="L47" s="307"/>
      <c r="M47" s="307"/>
      <c r="N47" s="307"/>
      <c r="O47" s="307">
        <f t="shared" si="4"/>
        <v>0</v>
      </c>
    </row>
    <row r="48" spans="1:15" s="30" customFormat="1">
      <c r="A48" s="96">
        <v>2</v>
      </c>
      <c r="B48" s="120" t="s">
        <v>365</v>
      </c>
      <c r="C48" s="103" t="s">
        <v>52</v>
      </c>
      <c r="D48" s="133">
        <v>1</v>
      </c>
      <c r="E48" s="306"/>
      <c r="F48" s="307"/>
      <c r="G48" s="308"/>
      <c r="H48" s="307"/>
      <c r="I48" s="307"/>
      <c r="J48" s="307">
        <f t="shared" si="3"/>
        <v>0</v>
      </c>
      <c r="K48" s="307"/>
      <c r="L48" s="307"/>
      <c r="M48" s="307"/>
      <c r="N48" s="307"/>
      <c r="O48" s="307">
        <f t="shared" si="4"/>
        <v>0</v>
      </c>
    </row>
    <row r="49" spans="1:15" s="30" customFormat="1">
      <c r="A49" s="96">
        <v>3</v>
      </c>
      <c r="B49" s="123" t="s">
        <v>169</v>
      </c>
      <c r="C49" s="103" t="s">
        <v>52</v>
      </c>
      <c r="D49" s="133">
        <v>1</v>
      </c>
      <c r="E49" s="306"/>
      <c r="F49" s="307"/>
      <c r="G49" s="308"/>
      <c r="H49" s="307"/>
      <c r="I49" s="307"/>
      <c r="J49" s="307">
        <f t="shared" si="3"/>
        <v>0</v>
      </c>
      <c r="K49" s="307"/>
      <c r="L49" s="307"/>
      <c r="M49" s="307"/>
      <c r="N49" s="307"/>
      <c r="O49" s="307">
        <f t="shared" si="4"/>
        <v>0</v>
      </c>
    </row>
    <row r="50" spans="1:15" s="30" customFormat="1">
      <c r="A50" s="96">
        <v>4</v>
      </c>
      <c r="B50" s="124" t="s">
        <v>170</v>
      </c>
      <c r="C50" s="95" t="s">
        <v>52</v>
      </c>
      <c r="D50" s="94">
        <v>1</v>
      </c>
      <c r="E50" s="306"/>
      <c r="F50" s="307"/>
      <c r="G50" s="308"/>
      <c r="H50" s="307"/>
      <c r="I50" s="307"/>
      <c r="J50" s="307">
        <f t="shared" si="3"/>
        <v>0</v>
      </c>
      <c r="K50" s="307"/>
      <c r="L50" s="307"/>
      <c r="M50" s="307"/>
      <c r="N50" s="307"/>
      <c r="O50" s="307">
        <f t="shared" si="4"/>
        <v>0</v>
      </c>
    </row>
    <row r="51" spans="1:15" s="30" customFormat="1">
      <c r="A51" s="96">
        <v>5</v>
      </c>
      <c r="B51" s="124" t="s">
        <v>166</v>
      </c>
      <c r="C51" s="95" t="s">
        <v>52</v>
      </c>
      <c r="D51" s="94">
        <v>1</v>
      </c>
      <c r="E51" s="306"/>
      <c r="F51" s="307"/>
      <c r="G51" s="308"/>
      <c r="H51" s="307"/>
      <c r="I51" s="307"/>
      <c r="J51" s="307">
        <f t="shared" si="3"/>
        <v>0</v>
      </c>
      <c r="K51" s="307"/>
      <c r="L51" s="307"/>
      <c r="M51" s="307"/>
      <c r="N51" s="307"/>
      <c r="O51" s="307">
        <f t="shared" si="4"/>
        <v>0</v>
      </c>
    </row>
    <row r="52" spans="1:15" s="30" customFormat="1">
      <c r="A52" s="96">
        <v>6</v>
      </c>
      <c r="B52" s="124" t="s">
        <v>167</v>
      </c>
      <c r="C52" s="94" t="s">
        <v>51</v>
      </c>
      <c r="D52" s="94">
        <v>1</v>
      </c>
      <c r="E52" s="306"/>
      <c r="F52" s="307"/>
      <c r="G52" s="308"/>
      <c r="H52" s="307"/>
      <c r="I52" s="307"/>
      <c r="J52" s="307">
        <f t="shared" si="3"/>
        <v>0</v>
      </c>
      <c r="K52" s="307"/>
      <c r="L52" s="307"/>
      <c r="M52" s="307"/>
      <c r="N52" s="307"/>
      <c r="O52" s="307">
        <f t="shared" si="4"/>
        <v>0</v>
      </c>
    </row>
    <row r="53" spans="1:15" s="30" customFormat="1">
      <c r="A53" s="96">
        <v>7</v>
      </c>
      <c r="B53" s="124" t="s">
        <v>168</v>
      </c>
      <c r="C53" s="94" t="s">
        <v>51</v>
      </c>
      <c r="D53" s="94">
        <v>1</v>
      </c>
      <c r="E53" s="306"/>
      <c r="F53" s="307"/>
      <c r="G53" s="308"/>
      <c r="H53" s="307"/>
      <c r="I53" s="307"/>
      <c r="J53" s="307">
        <f t="shared" si="3"/>
        <v>0</v>
      </c>
      <c r="K53" s="307"/>
      <c r="L53" s="307"/>
      <c r="M53" s="307"/>
      <c r="N53" s="307"/>
      <c r="O53" s="307">
        <f t="shared" si="4"/>
        <v>0</v>
      </c>
    </row>
    <row r="54" spans="1:15" s="30" customFormat="1">
      <c r="A54" s="96">
        <v>8</v>
      </c>
      <c r="B54" s="124" t="s">
        <v>173</v>
      </c>
      <c r="C54" s="94" t="s">
        <v>52</v>
      </c>
      <c r="D54" s="94">
        <v>1</v>
      </c>
      <c r="E54" s="306"/>
      <c r="F54" s="307"/>
      <c r="G54" s="308"/>
      <c r="H54" s="307"/>
      <c r="I54" s="307"/>
      <c r="J54" s="307">
        <f t="shared" si="3"/>
        <v>0</v>
      </c>
      <c r="K54" s="307"/>
      <c r="L54" s="307"/>
      <c r="M54" s="307"/>
      <c r="N54" s="307"/>
      <c r="O54" s="307">
        <f t="shared" si="4"/>
        <v>0</v>
      </c>
    </row>
    <row r="55" spans="1:15" s="30" customFormat="1">
      <c r="A55" s="96">
        <v>9</v>
      </c>
      <c r="B55" s="124" t="s">
        <v>171</v>
      </c>
      <c r="C55" s="94" t="s">
        <v>52</v>
      </c>
      <c r="D55" s="94">
        <v>1</v>
      </c>
      <c r="E55" s="306"/>
      <c r="F55" s="307"/>
      <c r="G55" s="308"/>
      <c r="H55" s="307"/>
      <c r="I55" s="307"/>
      <c r="J55" s="307">
        <f t="shared" si="3"/>
        <v>0</v>
      </c>
      <c r="K55" s="307"/>
      <c r="L55" s="307"/>
      <c r="M55" s="307"/>
      <c r="N55" s="307"/>
      <c r="O55" s="307">
        <f t="shared" si="4"/>
        <v>0</v>
      </c>
    </row>
    <row r="56" spans="1:15" s="30" customFormat="1">
      <c r="A56" s="96">
        <v>10</v>
      </c>
      <c r="B56" s="124" t="s">
        <v>172</v>
      </c>
      <c r="C56" s="94" t="s">
        <v>51</v>
      </c>
      <c r="D56" s="94">
        <v>2</v>
      </c>
      <c r="E56" s="306"/>
      <c r="F56" s="307"/>
      <c r="G56" s="308"/>
      <c r="H56" s="307"/>
      <c r="I56" s="307"/>
      <c r="J56" s="307">
        <f t="shared" si="3"/>
        <v>0</v>
      </c>
      <c r="K56" s="307"/>
      <c r="L56" s="307"/>
      <c r="M56" s="307"/>
      <c r="N56" s="307"/>
      <c r="O56" s="307">
        <f t="shared" si="4"/>
        <v>0</v>
      </c>
    </row>
    <row r="57" spans="1:15" s="30" customFormat="1">
      <c r="A57" s="96">
        <v>11</v>
      </c>
      <c r="B57" s="124" t="s">
        <v>153</v>
      </c>
      <c r="C57" s="94" t="s">
        <v>51</v>
      </c>
      <c r="D57" s="94">
        <v>2</v>
      </c>
      <c r="E57" s="306"/>
      <c r="F57" s="307"/>
      <c r="G57" s="308"/>
      <c r="H57" s="307"/>
      <c r="I57" s="307"/>
      <c r="J57" s="307">
        <f t="shared" si="3"/>
        <v>0</v>
      </c>
      <c r="K57" s="307"/>
      <c r="L57" s="307"/>
      <c r="M57" s="307"/>
      <c r="N57" s="307"/>
      <c r="O57" s="307">
        <f t="shared" si="4"/>
        <v>0</v>
      </c>
    </row>
    <row r="58" spans="1:15" s="30" customFormat="1">
      <c r="A58" s="96">
        <v>12</v>
      </c>
      <c r="B58" s="125" t="s">
        <v>163</v>
      </c>
      <c r="C58" s="94" t="s">
        <v>51</v>
      </c>
      <c r="D58" s="94">
        <v>4</v>
      </c>
      <c r="E58" s="306"/>
      <c r="F58" s="307"/>
      <c r="G58" s="308"/>
      <c r="H58" s="307"/>
      <c r="I58" s="307"/>
      <c r="J58" s="307">
        <f t="shared" si="3"/>
        <v>0</v>
      </c>
      <c r="K58" s="307"/>
      <c r="L58" s="307"/>
      <c r="M58" s="307"/>
      <c r="N58" s="307"/>
      <c r="O58" s="307">
        <f t="shared" si="4"/>
        <v>0</v>
      </c>
    </row>
    <row r="59" spans="1:15" s="30" customFormat="1">
      <c r="A59" s="96">
        <v>13</v>
      </c>
      <c r="B59" s="124" t="s">
        <v>154</v>
      </c>
      <c r="C59" s="94" t="s">
        <v>51</v>
      </c>
      <c r="D59" s="94">
        <v>6</v>
      </c>
      <c r="E59" s="306"/>
      <c r="F59" s="307"/>
      <c r="G59" s="308"/>
      <c r="H59" s="307"/>
      <c r="I59" s="307"/>
      <c r="J59" s="307">
        <f t="shared" si="3"/>
        <v>0</v>
      </c>
      <c r="K59" s="307"/>
      <c r="L59" s="307"/>
      <c r="M59" s="307"/>
      <c r="N59" s="307"/>
      <c r="O59" s="307">
        <f t="shared" si="4"/>
        <v>0</v>
      </c>
    </row>
    <row r="60" spans="1:15" s="30" customFormat="1">
      <c r="A60" s="96">
        <v>14</v>
      </c>
      <c r="B60" s="124" t="s">
        <v>165</v>
      </c>
      <c r="C60" s="94" t="s">
        <v>51</v>
      </c>
      <c r="D60" s="94">
        <v>4</v>
      </c>
      <c r="E60" s="306"/>
      <c r="F60" s="307"/>
      <c r="G60" s="308"/>
      <c r="H60" s="307"/>
      <c r="I60" s="307"/>
      <c r="J60" s="307">
        <f t="shared" si="3"/>
        <v>0</v>
      </c>
      <c r="K60" s="307"/>
      <c r="L60" s="307"/>
      <c r="M60" s="307"/>
      <c r="N60" s="307"/>
      <c r="O60" s="307">
        <f t="shared" si="4"/>
        <v>0</v>
      </c>
    </row>
    <row r="61" spans="1:15" s="30" customFormat="1">
      <c r="A61" s="96">
        <v>15</v>
      </c>
      <c r="B61" s="118" t="s">
        <v>155</v>
      </c>
      <c r="C61" s="94" t="s">
        <v>6</v>
      </c>
      <c r="D61" s="94">
        <v>2</v>
      </c>
      <c r="E61" s="306"/>
      <c r="F61" s="307"/>
      <c r="G61" s="308"/>
      <c r="H61" s="307"/>
      <c r="I61" s="307"/>
      <c r="J61" s="307">
        <f t="shared" si="3"/>
        <v>0</v>
      </c>
      <c r="K61" s="307"/>
      <c r="L61" s="307"/>
      <c r="M61" s="307"/>
      <c r="N61" s="307"/>
      <c r="O61" s="307">
        <f t="shared" si="4"/>
        <v>0</v>
      </c>
    </row>
    <row r="62" spans="1:15" s="30" customFormat="1">
      <c r="A62" s="96">
        <v>16</v>
      </c>
      <c r="B62" s="37" t="s">
        <v>146</v>
      </c>
      <c r="C62" s="43" t="s">
        <v>6</v>
      </c>
      <c r="D62" s="38">
        <v>2</v>
      </c>
      <c r="E62" s="306"/>
      <c r="F62" s="307"/>
      <c r="G62" s="308"/>
      <c r="H62" s="307"/>
      <c r="I62" s="307"/>
      <c r="J62" s="307">
        <f t="shared" si="3"/>
        <v>0</v>
      </c>
      <c r="K62" s="307"/>
      <c r="L62" s="307"/>
      <c r="M62" s="307"/>
      <c r="N62" s="307"/>
      <c r="O62" s="307">
        <f t="shared" si="4"/>
        <v>0</v>
      </c>
    </row>
    <row r="63" spans="1:15" s="30" customFormat="1">
      <c r="A63" s="96">
        <v>17</v>
      </c>
      <c r="B63" s="118" t="s">
        <v>148</v>
      </c>
      <c r="C63" s="94" t="s">
        <v>6</v>
      </c>
      <c r="D63" s="94">
        <v>12</v>
      </c>
      <c r="E63" s="306"/>
      <c r="F63" s="307"/>
      <c r="G63" s="308"/>
      <c r="H63" s="307"/>
      <c r="I63" s="307"/>
      <c r="J63" s="307">
        <f t="shared" si="3"/>
        <v>0</v>
      </c>
      <c r="K63" s="307"/>
      <c r="L63" s="307"/>
      <c r="M63" s="307"/>
      <c r="N63" s="307"/>
      <c r="O63" s="307">
        <f t="shared" si="4"/>
        <v>0</v>
      </c>
    </row>
    <row r="64" spans="1:15" s="30" customFormat="1" ht="25.5">
      <c r="A64" s="96">
        <v>18</v>
      </c>
      <c r="B64" s="93" t="s">
        <v>247</v>
      </c>
      <c r="C64" s="126" t="s">
        <v>6</v>
      </c>
      <c r="D64" s="94">
        <v>2</v>
      </c>
      <c r="E64" s="306"/>
      <c r="F64" s="307"/>
      <c r="G64" s="308"/>
      <c r="H64" s="307"/>
      <c r="I64" s="307"/>
      <c r="J64" s="307">
        <f t="shared" si="3"/>
        <v>0</v>
      </c>
      <c r="K64" s="307"/>
      <c r="L64" s="307"/>
      <c r="M64" s="307"/>
      <c r="N64" s="307"/>
      <c r="O64" s="307">
        <f t="shared" si="4"/>
        <v>0</v>
      </c>
    </row>
    <row r="65" spans="1:15" s="30" customFormat="1" ht="25.5">
      <c r="A65" s="96">
        <v>19</v>
      </c>
      <c r="B65" s="93" t="s">
        <v>248</v>
      </c>
      <c r="C65" s="126" t="s">
        <v>6</v>
      </c>
      <c r="D65" s="94">
        <v>2</v>
      </c>
      <c r="E65" s="306"/>
      <c r="F65" s="307"/>
      <c r="G65" s="308"/>
      <c r="H65" s="307"/>
      <c r="I65" s="307"/>
      <c r="J65" s="307">
        <f t="shared" si="3"/>
        <v>0</v>
      </c>
      <c r="K65" s="307"/>
      <c r="L65" s="307"/>
      <c r="M65" s="307"/>
      <c r="N65" s="307"/>
      <c r="O65" s="307">
        <f t="shared" si="4"/>
        <v>0</v>
      </c>
    </row>
    <row r="66" spans="1:15" s="30" customFormat="1" ht="25.5">
      <c r="A66" s="96">
        <v>20</v>
      </c>
      <c r="B66" s="93" t="s">
        <v>249</v>
      </c>
      <c r="C66" s="126" t="s">
        <v>6</v>
      </c>
      <c r="D66" s="94">
        <v>12</v>
      </c>
      <c r="E66" s="306"/>
      <c r="F66" s="307"/>
      <c r="G66" s="308"/>
      <c r="H66" s="307"/>
      <c r="I66" s="307"/>
      <c r="J66" s="307">
        <f t="shared" si="3"/>
        <v>0</v>
      </c>
      <c r="K66" s="307"/>
      <c r="L66" s="307"/>
      <c r="M66" s="307"/>
      <c r="N66" s="307"/>
      <c r="O66" s="307">
        <f t="shared" si="4"/>
        <v>0</v>
      </c>
    </row>
    <row r="67" spans="1:15">
      <c r="A67" s="96">
        <v>21</v>
      </c>
      <c r="B67" s="127" t="s">
        <v>156</v>
      </c>
      <c r="C67" s="128" t="s">
        <v>6</v>
      </c>
      <c r="D67" s="128">
        <v>12</v>
      </c>
      <c r="E67" s="306"/>
      <c r="F67" s="307"/>
      <c r="G67" s="308"/>
      <c r="H67" s="307"/>
      <c r="I67" s="307"/>
      <c r="J67" s="307">
        <f t="shared" si="3"/>
        <v>0</v>
      </c>
      <c r="K67" s="307"/>
      <c r="L67" s="307"/>
      <c r="M67" s="307"/>
      <c r="N67" s="307"/>
      <c r="O67" s="307">
        <f t="shared" si="4"/>
        <v>0</v>
      </c>
    </row>
    <row r="68" spans="1:15">
      <c r="A68" s="96">
        <v>22</v>
      </c>
      <c r="B68" s="129" t="s">
        <v>157</v>
      </c>
      <c r="C68" s="128" t="s">
        <v>6</v>
      </c>
      <c r="D68" s="128">
        <v>30</v>
      </c>
      <c r="E68" s="306"/>
      <c r="F68" s="307"/>
      <c r="G68" s="308"/>
      <c r="H68" s="307"/>
      <c r="I68" s="307"/>
      <c r="J68" s="307">
        <f t="shared" si="3"/>
        <v>0</v>
      </c>
      <c r="K68" s="307"/>
      <c r="L68" s="307"/>
      <c r="M68" s="307"/>
      <c r="N68" s="307"/>
      <c r="O68" s="307">
        <f t="shared" si="4"/>
        <v>0</v>
      </c>
    </row>
    <row r="69" spans="1:15" ht="14.25" customHeight="1">
      <c r="A69" s="96"/>
      <c r="B69" s="105" t="s">
        <v>53</v>
      </c>
      <c r="C69" s="119" t="s">
        <v>52</v>
      </c>
      <c r="D69" s="130">
        <v>1</v>
      </c>
      <c r="E69" s="306"/>
      <c r="F69" s="307"/>
      <c r="G69" s="308"/>
      <c r="H69" s="307"/>
      <c r="I69" s="307"/>
      <c r="J69" s="307">
        <f t="shared" si="3"/>
        <v>0</v>
      </c>
      <c r="K69" s="307"/>
      <c r="L69" s="307"/>
      <c r="M69" s="307"/>
      <c r="N69" s="307"/>
      <c r="O69" s="307">
        <f t="shared" si="4"/>
        <v>0</v>
      </c>
    </row>
    <row r="70" spans="1:15" s="1" customFormat="1" ht="12" customHeight="1">
      <c r="A70" s="96"/>
      <c r="B70" s="105" t="s">
        <v>158</v>
      </c>
      <c r="C70" s="119" t="s">
        <v>52</v>
      </c>
      <c r="D70" s="130">
        <v>1</v>
      </c>
      <c r="E70" s="306"/>
      <c r="F70" s="307"/>
      <c r="G70" s="308"/>
      <c r="H70" s="307"/>
      <c r="I70" s="307"/>
      <c r="J70" s="307">
        <f t="shared" si="3"/>
        <v>0</v>
      </c>
      <c r="K70" s="307"/>
      <c r="L70" s="307"/>
      <c r="M70" s="307"/>
      <c r="N70" s="307"/>
      <c r="O70" s="307">
        <f t="shared" si="4"/>
        <v>0</v>
      </c>
    </row>
    <row r="71" spans="1:15" s="1" customFormat="1" ht="15" customHeight="1">
      <c r="A71" s="96"/>
      <c r="B71" s="129" t="s">
        <v>159</v>
      </c>
      <c r="C71" s="119" t="s">
        <v>52</v>
      </c>
      <c r="D71" s="130">
        <v>1</v>
      </c>
      <c r="E71" s="306"/>
      <c r="F71" s="307"/>
      <c r="G71" s="308"/>
      <c r="H71" s="307"/>
      <c r="I71" s="307"/>
      <c r="J71" s="307">
        <f t="shared" si="3"/>
        <v>0</v>
      </c>
      <c r="K71" s="307"/>
      <c r="L71" s="307"/>
      <c r="M71" s="307"/>
      <c r="N71" s="307"/>
      <c r="O71" s="307">
        <f t="shared" si="4"/>
        <v>0</v>
      </c>
    </row>
    <row r="72" spans="1:15">
      <c r="A72" s="96">
        <v>23</v>
      </c>
      <c r="B72" s="131" t="s">
        <v>160</v>
      </c>
      <c r="C72" s="119" t="s">
        <v>52</v>
      </c>
      <c r="D72" s="103">
        <v>1</v>
      </c>
      <c r="E72" s="306"/>
      <c r="F72" s="307"/>
      <c r="G72" s="308"/>
      <c r="H72" s="307"/>
      <c r="I72" s="307"/>
      <c r="J72" s="307">
        <f t="shared" si="3"/>
        <v>0</v>
      </c>
      <c r="K72" s="307"/>
      <c r="L72" s="307"/>
      <c r="M72" s="307"/>
      <c r="N72" s="307"/>
      <c r="O72" s="307">
        <f t="shared" si="4"/>
        <v>0</v>
      </c>
    </row>
    <row r="73" spans="1:15">
      <c r="A73" s="96">
        <v>24</v>
      </c>
      <c r="B73" s="131" t="s">
        <v>161</v>
      </c>
      <c r="C73" s="119" t="s">
        <v>52</v>
      </c>
      <c r="D73" s="103">
        <v>1</v>
      </c>
      <c r="E73" s="306"/>
      <c r="F73" s="307"/>
      <c r="G73" s="308"/>
      <c r="H73" s="307"/>
      <c r="I73" s="307"/>
      <c r="J73" s="307">
        <f t="shared" si="3"/>
        <v>0</v>
      </c>
      <c r="K73" s="307"/>
      <c r="L73" s="307"/>
      <c r="M73" s="307"/>
      <c r="N73" s="307"/>
      <c r="O73" s="307">
        <f t="shared" si="4"/>
        <v>0</v>
      </c>
    </row>
    <row r="74" spans="1:15">
      <c r="A74" s="96">
        <v>25</v>
      </c>
      <c r="B74" s="131" t="s">
        <v>162</v>
      </c>
      <c r="C74" s="119" t="s">
        <v>52</v>
      </c>
      <c r="D74" s="103">
        <v>1</v>
      </c>
      <c r="E74" s="306"/>
      <c r="F74" s="307"/>
      <c r="G74" s="308"/>
      <c r="H74" s="307"/>
      <c r="I74" s="307"/>
      <c r="J74" s="307">
        <f t="shared" si="3"/>
        <v>0</v>
      </c>
      <c r="K74" s="307"/>
      <c r="L74" s="307"/>
      <c r="M74" s="307"/>
      <c r="N74" s="307"/>
      <c r="O74" s="307">
        <f t="shared" si="4"/>
        <v>0</v>
      </c>
    </row>
    <row r="75" spans="1:15" ht="13.5" thickBot="1">
      <c r="A75" s="96">
        <v>26</v>
      </c>
      <c r="B75" s="131" t="s">
        <v>164</v>
      </c>
      <c r="C75" s="119" t="s">
        <v>52</v>
      </c>
      <c r="D75" s="103">
        <v>1</v>
      </c>
      <c r="E75" s="306"/>
      <c r="F75" s="307"/>
      <c r="G75" s="308"/>
      <c r="H75" s="307"/>
      <c r="I75" s="307"/>
      <c r="J75" s="307">
        <f t="shared" si="3"/>
        <v>0</v>
      </c>
      <c r="K75" s="307"/>
      <c r="L75" s="307"/>
      <c r="M75" s="307"/>
      <c r="N75" s="307"/>
      <c r="O75" s="307">
        <f t="shared" si="4"/>
        <v>0</v>
      </c>
    </row>
    <row r="76" spans="1:15" s="355" customFormat="1" ht="13.5" thickBot="1">
      <c r="A76" s="395" t="s">
        <v>359</v>
      </c>
      <c r="B76" s="396"/>
      <c r="C76" s="396"/>
      <c r="D76" s="396"/>
      <c r="E76" s="396"/>
      <c r="F76" s="396"/>
      <c r="G76" s="396"/>
      <c r="H76" s="396"/>
      <c r="I76" s="396"/>
      <c r="J76" s="397"/>
      <c r="K76" s="354">
        <f>SUM(K15:K75)</f>
        <v>0</v>
      </c>
      <c r="L76" s="354">
        <f t="shared" ref="L76:O76" si="5">SUM(L15:L75)</f>
        <v>0</v>
      </c>
      <c r="M76" s="354">
        <f t="shared" si="5"/>
        <v>0</v>
      </c>
      <c r="N76" s="354">
        <f t="shared" si="5"/>
        <v>0</v>
      </c>
      <c r="O76" s="354">
        <f t="shared" si="5"/>
        <v>0</v>
      </c>
    </row>
    <row r="77" spans="1:15" s="323" customFormat="1">
      <c r="A77" s="327"/>
      <c r="B77" s="318"/>
      <c r="C77" s="319"/>
      <c r="D77" s="318"/>
      <c r="E77" s="318"/>
      <c r="F77" s="321"/>
      <c r="G77" s="321"/>
      <c r="H77" s="328"/>
      <c r="J77" s="328" t="s">
        <v>353</v>
      </c>
      <c r="K77" s="329"/>
      <c r="L77" s="330"/>
      <c r="M77" s="330">
        <f>ROUND(M76*K77,2)</f>
        <v>0</v>
      </c>
      <c r="N77" s="330"/>
      <c r="O77" s="331">
        <f>M77</f>
        <v>0</v>
      </c>
    </row>
    <row r="78" spans="1:15" s="323" customFormat="1">
      <c r="A78" s="332"/>
      <c r="B78" s="318"/>
      <c r="C78" s="319"/>
      <c r="D78" s="318"/>
      <c r="E78" s="318"/>
      <c r="F78" s="318"/>
      <c r="G78" s="318"/>
      <c r="H78" s="333"/>
      <c r="I78" s="333"/>
      <c r="K78" s="333" t="s">
        <v>354</v>
      </c>
      <c r="L78" s="334">
        <f>L76+L77</f>
        <v>0</v>
      </c>
      <c r="M78" s="334">
        <f t="shared" ref="M78:O78" si="6">M76+M77</f>
        <v>0</v>
      </c>
      <c r="N78" s="334">
        <f t="shared" si="6"/>
        <v>0</v>
      </c>
      <c r="O78" s="334">
        <f t="shared" si="6"/>
        <v>0</v>
      </c>
    </row>
    <row r="79" spans="1:15" s="323" customFormat="1">
      <c r="A79" s="327"/>
      <c r="B79" s="318"/>
      <c r="C79" s="319"/>
      <c r="D79" s="318"/>
      <c r="E79" s="318"/>
      <c r="F79" s="318"/>
      <c r="G79" s="318"/>
      <c r="H79" s="318"/>
      <c r="I79" s="318"/>
      <c r="J79" s="318"/>
      <c r="K79" s="318"/>
      <c r="L79" s="246"/>
      <c r="M79" s="246"/>
      <c r="N79" s="335"/>
    </row>
    <row r="80" spans="1:15" s="1" customFormat="1">
      <c r="A80" s="336"/>
      <c r="B80" s="336"/>
      <c r="C80" s="337"/>
      <c r="D80" s="338"/>
      <c r="E80" s="338"/>
      <c r="F80" s="338"/>
      <c r="O80" s="339"/>
    </row>
    <row r="81" spans="1:14" s="1" customFormat="1">
      <c r="A81" s="340"/>
      <c r="N81" s="342"/>
    </row>
    <row r="82" spans="1:14" s="1" customFormat="1">
      <c r="B82" s="343"/>
      <c r="C82" s="339"/>
      <c r="H82" s="1" t="s">
        <v>338</v>
      </c>
      <c r="I82" s="345"/>
      <c r="J82" s="345"/>
      <c r="K82" s="345"/>
      <c r="L82" s="344"/>
    </row>
    <row r="83" spans="1:14" s="1" customFormat="1">
      <c r="B83" s="341" t="s">
        <v>355</v>
      </c>
      <c r="J83" s="341" t="s">
        <v>355</v>
      </c>
      <c r="L83" s="346"/>
    </row>
    <row r="84" spans="1:14" s="245" customFormat="1" ht="11.25">
      <c r="B84" s="299"/>
      <c r="C84" s="302"/>
    </row>
    <row r="85" spans="1:14" s="245" customFormat="1" ht="11.25"/>
  </sheetData>
  <mergeCells count="10">
    <mergeCell ref="E10:J11"/>
    <mergeCell ref="K10:O11"/>
    <mergeCell ref="A76:J76"/>
    <mergeCell ref="L7:M7"/>
    <mergeCell ref="A1:D1"/>
    <mergeCell ref="A2:D2"/>
    <mergeCell ref="A10:A12"/>
    <mergeCell ref="B10:B12"/>
    <mergeCell ref="C10:C12"/>
    <mergeCell ref="D10:D12"/>
  </mergeCells>
  <pageMargins left="0.51181102362204722" right="0.31496062992125984" top="0.55118110236220474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M25" sqref="M25"/>
    </sheetView>
  </sheetViews>
  <sheetFormatPr defaultRowHeight="11.25"/>
  <cols>
    <col min="1" max="1" width="4" style="245" customWidth="1"/>
    <col min="2" max="2" width="8.140625" style="245" customWidth="1"/>
    <col min="3" max="3" width="35.140625" style="245" customWidth="1"/>
    <col min="4" max="4" width="12.42578125" style="245" customWidth="1"/>
    <col min="5" max="5" width="10.28515625" style="245" customWidth="1"/>
    <col min="6" max="6" width="11.140625" style="245" customWidth="1"/>
    <col min="7" max="7" width="10.85546875" style="245" customWidth="1"/>
    <col min="8" max="256" width="11.42578125" style="245" customWidth="1"/>
    <col min="257" max="16384" width="9.140625" style="245"/>
  </cols>
  <sheetData>
    <row r="1" spans="1:8" ht="12.75">
      <c r="E1" s="246" t="s">
        <v>275</v>
      </c>
    </row>
    <row r="3" spans="1:8" ht="15.75">
      <c r="A3" s="389" t="s">
        <v>307</v>
      </c>
      <c r="B3" s="389"/>
      <c r="C3" s="389"/>
      <c r="D3" s="389"/>
      <c r="E3" s="389"/>
      <c r="F3" s="389"/>
      <c r="G3" s="389"/>
      <c r="H3" s="389"/>
    </row>
    <row r="4" spans="1:8">
      <c r="A4" s="390"/>
      <c r="B4" s="390"/>
      <c r="C4" s="390"/>
      <c r="D4" s="390"/>
      <c r="E4" s="390"/>
      <c r="F4" s="390"/>
    </row>
    <row r="5" spans="1:8" s="246" customFormat="1" ht="12.75">
      <c r="A5" s="4" t="s">
        <v>137</v>
      </c>
      <c r="B5" s="7"/>
      <c r="C5" s="7"/>
      <c r="D5" s="7"/>
      <c r="E5" s="7"/>
      <c r="F5" s="7"/>
      <c r="G5" s="7"/>
      <c r="H5" s="7"/>
    </row>
    <row r="6" spans="1:8" s="246" customFormat="1" ht="12.75">
      <c r="A6" s="4" t="s">
        <v>85</v>
      </c>
      <c r="B6" s="7"/>
      <c r="C6" s="7"/>
      <c r="D6" s="7"/>
      <c r="E6" s="7"/>
      <c r="F6" s="7"/>
      <c r="G6" s="7"/>
      <c r="H6" s="7"/>
    </row>
    <row r="7" spans="1:8" s="246" customFormat="1" ht="12.75">
      <c r="A7" s="246" t="s">
        <v>308</v>
      </c>
    </row>
    <row r="9" spans="1:8" ht="15.75" customHeight="1">
      <c r="C9" s="247"/>
      <c r="E9" s="248" t="s">
        <v>309</v>
      </c>
      <c r="F9" s="249">
        <f>D30</f>
        <v>0</v>
      </c>
    </row>
    <row r="10" spans="1:8" ht="15.75" customHeight="1">
      <c r="B10" s="250"/>
      <c r="C10" s="251"/>
      <c r="E10" s="252" t="s">
        <v>310</v>
      </c>
      <c r="F10" s="249">
        <f>H25</f>
        <v>0</v>
      </c>
    </row>
    <row r="11" spans="1:8" ht="24.75" customHeight="1">
      <c r="E11" s="253" t="s">
        <v>311</v>
      </c>
    </row>
    <row r="12" spans="1:8" ht="12" thickBot="1">
      <c r="A12" s="245" t="s">
        <v>312</v>
      </c>
    </row>
    <row r="13" spans="1:8">
      <c r="A13" s="391" t="s">
        <v>313</v>
      </c>
      <c r="B13" s="393" t="s">
        <v>314</v>
      </c>
      <c r="C13" s="393" t="s">
        <v>315</v>
      </c>
      <c r="D13" s="393" t="s">
        <v>316</v>
      </c>
      <c r="E13" s="393" t="s">
        <v>317</v>
      </c>
      <c r="F13" s="393"/>
      <c r="G13" s="393"/>
      <c r="H13" s="387" t="s">
        <v>318</v>
      </c>
    </row>
    <row r="14" spans="1:8" ht="22.5">
      <c r="A14" s="392"/>
      <c r="B14" s="394"/>
      <c r="C14" s="394"/>
      <c r="D14" s="394"/>
      <c r="E14" s="254" t="s">
        <v>319</v>
      </c>
      <c r="F14" s="254" t="s">
        <v>320</v>
      </c>
      <c r="G14" s="254" t="s">
        <v>321</v>
      </c>
      <c r="H14" s="388"/>
    </row>
    <row r="15" spans="1:8">
      <c r="A15" s="255"/>
      <c r="B15" s="256"/>
      <c r="C15" s="357" t="s">
        <v>322</v>
      </c>
      <c r="D15" s="257"/>
      <c r="E15" s="257"/>
      <c r="F15" s="257"/>
      <c r="G15" s="257"/>
      <c r="H15" s="258"/>
    </row>
    <row r="16" spans="1:8">
      <c r="A16" s="259">
        <v>1</v>
      </c>
      <c r="B16" s="260" t="s">
        <v>323</v>
      </c>
      <c r="C16" s="261" t="s">
        <v>363</v>
      </c>
      <c r="D16" s="264">
        <f>'Būvlaukums 1-1'!L7</f>
        <v>0</v>
      </c>
      <c r="E16" s="264">
        <f>'Būvlaukums 1-1'!L34</f>
        <v>0</v>
      </c>
      <c r="F16" s="264">
        <f>'Būvlaukums 1-1'!M34</f>
        <v>0</v>
      </c>
      <c r="G16" s="264">
        <f>'Būvlaukums 1-1'!N34</f>
        <v>0</v>
      </c>
      <c r="H16" s="264">
        <f>'Būvlaukums 1-1'!K32</f>
        <v>0</v>
      </c>
    </row>
    <row r="17" spans="1:8">
      <c r="A17" s="262">
        <v>2</v>
      </c>
      <c r="B17" s="260" t="s">
        <v>324</v>
      </c>
      <c r="C17" s="263" t="s">
        <v>138</v>
      </c>
      <c r="D17" s="264">
        <f>'Jumts 1-2'!L7</f>
        <v>0</v>
      </c>
      <c r="E17" s="264">
        <f>'Jumts 1-2'!L68</f>
        <v>0</v>
      </c>
      <c r="F17" s="264">
        <f>'Jumts 1-2'!M68</f>
        <v>0</v>
      </c>
      <c r="G17" s="264">
        <f>'Jumts 1-2'!N68</f>
        <v>0</v>
      </c>
      <c r="H17" s="264">
        <f>'Jumts 1-2'!K66</f>
        <v>0</v>
      </c>
    </row>
    <row r="18" spans="1:8">
      <c r="A18" s="262">
        <v>3</v>
      </c>
      <c r="B18" s="265" t="s">
        <v>325</v>
      </c>
      <c r="C18" s="266" t="s">
        <v>357</v>
      </c>
      <c r="D18" s="267">
        <f>'Fasāde 1-3'!L7</f>
        <v>0</v>
      </c>
      <c r="E18" s="267">
        <f>'Fasāde 1-3'!L94</f>
        <v>0</v>
      </c>
      <c r="F18" s="267">
        <f>'Fasāde 1-3'!M94</f>
        <v>0</v>
      </c>
      <c r="G18" s="267">
        <f>'Fasāde 1-3'!N94</f>
        <v>0</v>
      </c>
      <c r="H18" s="267">
        <f>'Fasāde 1-3'!K92</f>
        <v>0</v>
      </c>
    </row>
    <row r="19" spans="1:8">
      <c r="A19" s="270">
        <f t="shared" ref="A19:A20" si="0">A18+1</f>
        <v>4</v>
      </c>
      <c r="B19" s="271" t="s">
        <v>326</v>
      </c>
      <c r="C19" s="358" t="s">
        <v>358</v>
      </c>
      <c r="D19" s="272">
        <f>'Cokols 1-4'!L7</f>
        <v>0</v>
      </c>
      <c r="E19" s="272">
        <f>'Cokols 1-4'!L51</f>
        <v>0</v>
      </c>
      <c r="F19" s="272">
        <f>'Cokols 1-4'!M51</f>
        <v>0</v>
      </c>
      <c r="G19" s="272">
        <f>'Cokols 1-4'!N51</f>
        <v>0</v>
      </c>
      <c r="H19" s="272">
        <f>'Cokols 1-4'!K49</f>
        <v>0</v>
      </c>
    </row>
    <row r="20" spans="1:8">
      <c r="A20" s="270">
        <f t="shared" si="0"/>
        <v>5</v>
      </c>
      <c r="B20" s="271" t="s">
        <v>327</v>
      </c>
      <c r="C20" s="273" t="s">
        <v>45</v>
      </c>
      <c r="D20" s="272">
        <f>'Durvis, logi 1-5'!L7</f>
        <v>0</v>
      </c>
      <c r="E20" s="272">
        <f>'Durvis, logi 1-5'!L43</f>
        <v>0</v>
      </c>
      <c r="F20" s="272">
        <f>'Durvis, logi 1-5'!M43</f>
        <v>0</v>
      </c>
      <c r="G20" s="272">
        <f>'Durvis, logi 1-5'!N43</f>
        <v>0</v>
      </c>
      <c r="H20" s="272">
        <f>'Durvis, logi 1-5'!K41</f>
        <v>0</v>
      </c>
    </row>
    <row r="21" spans="1:8">
      <c r="A21" s="270">
        <v>6</v>
      </c>
      <c r="B21" s="274" t="s">
        <v>328</v>
      </c>
      <c r="C21" s="273" t="s">
        <v>66</v>
      </c>
      <c r="D21" s="272">
        <f>'Iekšējā apdare 1-6'!L7</f>
        <v>0</v>
      </c>
      <c r="E21" s="272">
        <f>'Iekšējā apdare 1-6'!L22</f>
        <v>0</v>
      </c>
      <c r="F21" s="272">
        <f>'Iekšējā apdare 1-6'!M22</f>
        <v>0</v>
      </c>
      <c r="G21" s="272">
        <f>'Iekšējā apdare 1-6'!N22</f>
        <v>0</v>
      </c>
      <c r="H21" s="272">
        <f>'Iekšējā apdare 1-6'!K20</f>
        <v>0</v>
      </c>
    </row>
    <row r="22" spans="1:8">
      <c r="A22" s="270">
        <v>7</v>
      </c>
      <c r="B22" s="274" t="s">
        <v>329</v>
      </c>
      <c r="C22" s="273" t="s">
        <v>117</v>
      </c>
      <c r="D22" s="272">
        <f>'pagraba griesti 1-7'!L7</f>
        <v>0</v>
      </c>
      <c r="E22" s="272">
        <f>'pagraba griesti 1-7'!L24</f>
        <v>0</v>
      </c>
      <c r="F22" s="272">
        <f>'pagraba griesti 1-7'!M24</f>
        <v>0</v>
      </c>
      <c r="G22" s="272">
        <f>'pagraba griesti 1-7'!N24</f>
        <v>0</v>
      </c>
      <c r="H22" s="272">
        <f>'pagraba griesti 1-7'!K22</f>
        <v>0</v>
      </c>
    </row>
    <row r="23" spans="1:8">
      <c r="A23" s="270"/>
      <c r="B23" s="274"/>
      <c r="C23" s="359" t="s">
        <v>330</v>
      </c>
      <c r="D23" s="272"/>
      <c r="E23" s="268"/>
      <c r="F23" s="268"/>
      <c r="G23" s="268"/>
      <c r="H23" s="269"/>
    </row>
    <row r="24" spans="1:8" ht="23.25" thickBot="1">
      <c r="A24" s="275">
        <v>8</v>
      </c>
      <c r="B24" s="276" t="s">
        <v>331</v>
      </c>
      <c r="C24" s="277" t="s">
        <v>362</v>
      </c>
      <c r="D24" s="278">
        <f>'Apkure 2-1'!L7</f>
        <v>0</v>
      </c>
      <c r="E24" s="278">
        <f>'Apkure 2-1'!L78</f>
        <v>0</v>
      </c>
      <c r="F24" s="278">
        <f>'Apkure 2-1'!M78</f>
        <v>0</v>
      </c>
      <c r="G24" s="278">
        <f>'Apkure 2-1'!N78</f>
        <v>0</v>
      </c>
      <c r="H24" s="278">
        <f>'Apkure 2-1'!K76</f>
        <v>0</v>
      </c>
    </row>
    <row r="25" spans="1:8">
      <c r="A25" s="279"/>
      <c r="B25" s="280"/>
      <c r="C25" s="360" t="s">
        <v>300</v>
      </c>
      <c r="D25" s="281">
        <f>SUM(D16:D24)</f>
        <v>0</v>
      </c>
      <c r="E25" s="282">
        <f>SUM(E16:E24)</f>
        <v>0</v>
      </c>
      <c r="F25" s="282">
        <f>SUM(F16:F24)</f>
        <v>0</v>
      </c>
      <c r="G25" s="282">
        <f>SUM(G16:G24)</f>
        <v>0</v>
      </c>
      <c r="H25" s="283">
        <f>SUM(H16:H24)</f>
        <v>0</v>
      </c>
    </row>
    <row r="26" spans="1:8">
      <c r="A26" s="284"/>
      <c r="B26" s="285"/>
      <c r="C26" s="361" t="s">
        <v>332</v>
      </c>
      <c r="D26" s="286"/>
      <c r="E26" s="287"/>
      <c r="F26" s="287"/>
      <c r="G26" s="287"/>
      <c r="H26" s="288"/>
    </row>
    <row r="27" spans="1:8">
      <c r="A27" s="284"/>
      <c r="B27" s="285"/>
      <c r="C27" s="361" t="s">
        <v>333</v>
      </c>
      <c r="D27" s="286"/>
      <c r="E27" s="287"/>
      <c r="F27" s="287"/>
      <c r="G27" s="287"/>
      <c r="H27" s="288"/>
    </row>
    <row r="28" spans="1:8">
      <c r="A28" s="284"/>
      <c r="B28" s="285"/>
      <c r="C28" s="361" t="s">
        <v>334</v>
      </c>
      <c r="D28" s="286"/>
      <c r="E28" s="287"/>
      <c r="F28" s="287"/>
      <c r="G28" s="287"/>
      <c r="H28" s="288"/>
    </row>
    <row r="29" spans="1:8" ht="12" thickBot="1">
      <c r="A29" s="289"/>
      <c r="B29" s="290"/>
      <c r="C29" s="362" t="s">
        <v>335</v>
      </c>
      <c r="D29" s="291"/>
      <c r="E29" s="292"/>
      <c r="F29" s="292"/>
      <c r="G29" s="292"/>
      <c r="H29" s="293"/>
    </row>
    <row r="30" spans="1:8" ht="12" thickBot="1">
      <c r="A30" s="294"/>
      <c r="B30" s="295"/>
      <c r="C30" s="363" t="s">
        <v>336</v>
      </c>
      <c r="D30" s="296">
        <f>SUM(D25:D29)-D27</f>
        <v>0</v>
      </c>
      <c r="E30" s="297"/>
      <c r="F30" s="297"/>
      <c r="G30" s="297"/>
      <c r="H30" s="298"/>
    </row>
    <row r="31" spans="1:8" s="299" customFormat="1">
      <c r="C31" s="300"/>
      <c r="D31" s="301"/>
      <c r="E31" s="301"/>
      <c r="F31" s="301"/>
      <c r="G31" s="301"/>
      <c r="H31" s="302"/>
    </row>
    <row r="32" spans="1:8">
      <c r="C32" s="299"/>
      <c r="D32" s="302"/>
    </row>
    <row r="33" spans="2:5">
      <c r="B33" s="248"/>
    </row>
    <row r="34" spans="2:5" ht="12.75">
      <c r="B34" s="245" t="s">
        <v>337</v>
      </c>
      <c r="C34" s="303"/>
      <c r="D34" s="303"/>
      <c r="E34" s="1"/>
    </row>
    <row r="35" spans="2:5" ht="12.75">
      <c r="C35" s="245" t="s">
        <v>7</v>
      </c>
      <c r="E35" s="246"/>
    </row>
    <row r="36" spans="2:5" ht="12.75">
      <c r="C36" s="299"/>
      <c r="D36" s="299"/>
      <c r="E36" s="246"/>
    </row>
    <row r="37" spans="2:5" ht="12.75">
      <c r="C37" s="299"/>
      <c r="D37" s="299"/>
      <c r="E37" s="246"/>
    </row>
    <row r="38" spans="2:5" ht="12.75">
      <c r="E38" s="246"/>
    </row>
    <row r="39" spans="2:5" ht="12.75">
      <c r="B39" s="245" t="s">
        <v>338</v>
      </c>
      <c r="C39" s="303"/>
      <c r="D39" s="303"/>
      <c r="E39" s="1"/>
    </row>
    <row r="40" spans="2:5">
      <c r="B40" s="248"/>
      <c r="C40" s="245" t="s">
        <v>7</v>
      </c>
      <c r="E40" s="304"/>
    </row>
    <row r="47" spans="2:5">
      <c r="C47" s="305"/>
    </row>
    <row r="48" spans="2:5">
      <c r="C48" s="305"/>
    </row>
  </sheetData>
  <mergeCells count="8">
    <mergeCell ref="H13:H14"/>
    <mergeCell ref="A3:H3"/>
    <mergeCell ref="A4:F4"/>
    <mergeCell ref="A13:A14"/>
    <mergeCell ref="B13:B14"/>
    <mergeCell ref="C13:C14"/>
    <mergeCell ref="D13:D14"/>
    <mergeCell ref="E13:G13"/>
  </mergeCells>
  <printOptions horizontalCentered="1"/>
  <pageMargins left="0.59055118110236227" right="0.23622047244094491" top="0.98425196850393704" bottom="0.19685039370078741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1"/>
  <sheetViews>
    <sheetView topLeftCell="A10" workbookViewId="0">
      <selection activeCell="K32" sqref="K32"/>
    </sheetView>
  </sheetViews>
  <sheetFormatPr defaultRowHeight="12.75"/>
  <cols>
    <col min="1" max="1" width="3.28515625" style="21" customWidth="1"/>
    <col min="2" max="2" width="37.7109375" style="9" customWidth="1"/>
    <col min="3" max="3" width="8.7109375" style="10" customWidth="1"/>
    <col min="4" max="4" width="9" style="11" customWidth="1"/>
    <col min="5" max="5" width="7.140625" style="2" customWidth="1"/>
    <col min="6" max="242" width="11.42578125" style="2" customWidth="1"/>
    <col min="243" max="16384" width="9.140625" style="2"/>
  </cols>
  <sheetData>
    <row r="1" spans="1:15">
      <c r="A1" s="405" t="s">
        <v>262</v>
      </c>
      <c r="B1" s="405"/>
      <c r="C1" s="405"/>
      <c r="D1" s="405"/>
    </row>
    <row r="2" spans="1:15">
      <c r="A2" s="406" t="s">
        <v>363</v>
      </c>
      <c r="B2" s="406"/>
      <c r="C2" s="406"/>
      <c r="D2" s="406"/>
      <c r="F2" s="246" t="s">
        <v>275</v>
      </c>
    </row>
    <row r="3" spans="1:15">
      <c r="A3" s="3"/>
      <c r="B3" s="3"/>
      <c r="D3" s="3"/>
    </row>
    <row r="4" spans="1:15" s="246" customFormat="1" ht="11.25" customHeight="1">
      <c r="A4" s="4" t="s">
        <v>137</v>
      </c>
      <c r="B4" s="7"/>
      <c r="C4" s="7"/>
      <c r="D4" s="7"/>
      <c r="E4" s="7"/>
      <c r="F4" s="7"/>
      <c r="G4" s="7"/>
    </row>
    <row r="5" spans="1:15" s="246" customFormat="1" ht="11.25" customHeight="1">
      <c r="A5" s="4" t="s">
        <v>85</v>
      </c>
      <c r="B5" s="7"/>
      <c r="C5" s="7"/>
      <c r="D5" s="7"/>
      <c r="E5" s="7"/>
      <c r="F5" s="7"/>
      <c r="G5" s="7"/>
    </row>
    <row r="6" spans="1:15" s="246" customFormat="1">
      <c r="A6" s="246" t="s">
        <v>308</v>
      </c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O34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26"/>
      <c r="M8" s="325"/>
      <c r="N8" s="325"/>
    </row>
    <row r="9" spans="1:15" s="245" customFormat="1" ht="11.25">
      <c r="B9" s="251"/>
      <c r="D9" s="252"/>
      <c r="E9" s="249"/>
    </row>
    <row r="10" spans="1:15" s="245" customFormat="1" ht="11.25">
      <c r="D10" s="253"/>
    </row>
    <row r="11" spans="1:15">
      <c r="A11" s="12"/>
      <c r="B11" s="13"/>
    </row>
    <row r="12" spans="1:15" s="8" customFormat="1" ht="19.5" customHeight="1" thickBot="1">
      <c r="A12" s="407" t="s">
        <v>1</v>
      </c>
      <c r="B12" s="410" t="s">
        <v>204</v>
      </c>
      <c r="C12" s="413" t="s">
        <v>2</v>
      </c>
      <c r="D12" s="416" t="s">
        <v>3</v>
      </c>
      <c r="E12" s="398" t="s">
        <v>339</v>
      </c>
      <c r="F12" s="398"/>
      <c r="G12" s="398"/>
      <c r="H12" s="398"/>
      <c r="I12" s="398"/>
      <c r="J12" s="398"/>
      <c r="K12" s="400" t="s">
        <v>340</v>
      </c>
      <c r="L12" s="400"/>
      <c r="M12" s="400"/>
      <c r="N12" s="400"/>
      <c r="O12" s="401"/>
    </row>
    <row r="13" spans="1:15" s="8" customFormat="1" ht="19.5" customHeight="1" thickBot="1">
      <c r="A13" s="408"/>
      <c r="B13" s="411"/>
      <c r="C13" s="414"/>
      <c r="D13" s="417"/>
      <c r="E13" s="399"/>
      <c r="F13" s="399"/>
      <c r="G13" s="399"/>
      <c r="H13" s="399"/>
      <c r="I13" s="399"/>
      <c r="J13" s="399"/>
      <c r="K13" s="402" t="s">
        <v>341</v>
      </c>
      <c r="L13" s="402"/>
      <c r="M13" s="402" t="s">
        <v>342</v>
      </c>
      <c r="N13" s="402"/>
      <c r="O13" s="403" t="s">
        <v>343</v>
      </c>
    </row>
    <row r="14" spans="1:15" s="8" customFormat="1" ht="10.5" customHeight="1">
      <c r="A14" s="409"/>
      <c r="B14" s="412"/>
      <c r="C14" s="415"/>
      <c r="D14" s="418"/>
      <c r="E14" s="309" t="s">
        <v>344</v>
      </c>
      <c r="F14" s="309" t="s">
        <v>345</v>
      </c>
      <c r="G14" s="309" t="s">
        <v>346</v>
      </c>
      <c r="H14" s="309" t="s">
        <v>347</v>
      </c>
      <c r="I14" s="310" t="s">
        <v>348</v>
      </c>
      <c r="J14" s="310" t="s">
        <v>349</v>
      </c>
      <c r="K14" s="311" t="s">
        <v>350</v>
      </c>
      <c r="L14" s="309" t="s">
        <v>346</v>
      </c>
      <c r="M14" s="309" t="s">
        <v>347</v>
      </c>
      <c r="N14" s="310" t="s">
        <v>348</v>
      </c>
      <c r="O14" s="312" t="s">
        <v>351</v>
      </c>
    </row>
    <row r="15" spans="1:15" s="8" customFormat="1">
      <c r="A15" s="26" t="s">
        <v>24</v>
      </c>
      <c r="B15" s="15">
        <f>A15+1</f>
        <v>2</v>
      </c>
      <c r="C15" s="15">
        <f t="shared" ref="C15:O15" si="0">B15+1</f>
        <v>3</v>
      </c>
      <c r="D15" s="15">
        <f t="shared" si="0"/>
        <v>4</v>
      </c>
      <c r="E15" s="313">
        <f t="shared" si="0"/>
        <v>5</v>
      </c>
      <c r="F15" s="313">
        <f t="shared" si="0"/>
        <v>6</v>
      </c>
      <c r="G15" s="313">
        <f t="shared" si="0"/>
        <v>7</v>
      </c>
      <c r="H15" s="313">
        <f t="shared" si="0"/>
        <v>8</v>
      </c>
      <c r="I15" s="313">
        <f t="shared" si="0"/>
        <v>9</v>
      </c>
      <c r="J15" s="313">
        <f t="shared" si="0"/>
        <v>10</v>
      </c>
      <c r="K15" s="313">
        <f t="shared" si="0"/>
        <v>11</v>
      </c>
      <c r="L15" s="313">
        <f t="shared" si="0"/>
        <v>12</v>
      </c>
      <c r="M15" s="313">
        <f t="shared" si="0"/>
        <v>13</v>
      </c>
      <c r="N15" s="313">
        <f t="shared" si="0"/>
        <v>14</v>
      </c>
      <c r="O15" s="313">
        <f t="shared" si="0"/>
        <v>15</v>
      </c>
    </row>
    <row r="16" spans="1:15" s="8" customFormat="1">
      <c r="A16" s="15"/>
      <c r="B16" s="14" t="s">
        <v>42</v>
      </c>
      <c r="C16" s="27"/>
      <c r="D16" s="18"/>
      <c r="E16" s="314"/>
      <c r="F16" s="315"/>
      <c r="G16" s="316"/>
      <c r="H16" s="316"/>
      <c r="I16" s="316"/>
      <c r="J16" s="316"/>
      <c r="K16" s="315"/>
      <c r="L16" s="316"/>
      <c r="M16" s="316"/>
      <c r="N16" s="316"/>
      <c r="O16" s="316"/>
    </row>
    <row r="17" spans="1:15" s="8" customFormat="1" ht="25.5">
      <c r="A17" s="15">
        <v>1</v>
      </c>
      <c r="B17" s="16" t="s">
        <v>16</v>
      </c>
      <c r="C17" s="17" t="s">
        <v>6</v>
      </c>
      <c r="D17" s="18">
        <v>280</v>
      </c>
      <c r="E17" s="306"/>
      <c r="F17" s="307"/>
      <c r="G17" s="308"/>
      <c r="H17" s="307"/>
      <c r="I17" s="307"/>
      <c r="J17" s="307">
        <f t="shared" ref="J17" si="1">G17+H17+I17</f>
        <v>0</v>
      </c>
      <c r="K17" s="307"/>
      <c r="L17" s="307"/>
      <c r="M17" s="307"/>
      <c r="N17" s="307"/>
      <c r="O17" s="307">
        <f t="shared" ref="O17" si="2">N17+M17+L17</f>
        <v>0</v>
      </c>
    </row>
    <row r="18" spans="1:15" s="8" customFormat="1">
      <c r="A18" s="15"/>
      <c r="B18" s="348" t="s">
        <v>15</v>
      </c>
      <c r="C18" s="17" t="s">
        <v>14</v>
      </c>
      <c r="D18" s="18">
        <v>4</v>
      </c>
      <c r="E18" s="306"/>
      <c r="F18" s="307"/>
      <c r="G18" s="308"/>
      <c r="H18" s="307"/>
      <c r="I18" s="307"/>
      <c r="J18" s="307">
        <f t="shared" ref="J18:J31" si="3">G18+H18+I18</f>
        <v>0</v>
      </c>
      <c r="K18" s="307"/>
      <c r="L18" s="307"/>
      <c r="M18" s="307"/>
      <c r="N18" s="307"/>
      <c r="O18" s="307">
        <f t="shared" ref="O18:O31" si="4">N18+M18+L18</f>
        <v>0</v>
      </c>
    </row>
    <row r="19" spans="1:15" s="8" customFormat="1" ht="38.25">
      <c r="A19" s="15">
        <f>A17+1</f>
        <v>2</v>
      </c>
      <c r="B19" s="16" t="s">
        <v>39</v>
      </c>
      <c r="C19" s="17" t="s">
        <v>0</v>
      </c>
      <c r="D19" s="18">
        <v>4</v>
      </c>
      <c r="E19" s="306"/>
      <c r="F19" s="307"/>
      <c r="G19" s="308"/>
      <c r="H19" s="307"/>
      <c r="I19" s="307"/>
      <c r="J19" s="307">
        <f t="shared" si="3"/>
        <v>0</v>
      </c>
      <c r="K19" s="307"/>
      <c r="L19" s="307"/>
      <c r="M19" s="307"/>
      <c r="N19" s="307"/>
      <c r="O19" s="307">
        <f t="shared" si="4"/>
        <v>0</v>
      </c>
    </row>
    <row r="20" spans="1:15" s="8" customFormat="1">
      <c r="A20" s="15"/>
      <c r="B20" s="348" t="s">
        <v>36</v>
      </c>
      <c r="C20" s="17" t="s">
        <v>14</v>
      </c>
      <c r="D20" s="18">
        <v>4</v>
      </c>
      <c r="E20" s="306"/>
      <c r="F20" s="307"/>
      <c r="G20" s="308"/>
      <c r="H20" s="307"/>
      <c r="I20" s="307"/>
      <c r="J20" s="307">
        <f t="shared" si="3"/>
        <v>0</v>
      </c>
      <c r="K20" s="307"/>
      <c r="L20" s="307"/>
      <c r="M20" s="307"/>
      <c r="N20" s="307"/>
      <c r="O20" s="307">
        <f t="shared" si="4"/>
        <v>0</v>
      </c>
    </row>
    <row r="21" spans="1:15" s="8" customFormat="1">
      <c r="A21" s="15"/>
      <c r="B21" s="348" t="s">
        <v>37</v>
      </c>
      <c r="C21" s="17" t="s">
        <v>14</v>
      </c>
      <c r="D21" s="18">
        <v>4</v>
      </c>
      <c r="E21" s="306"/>
      <c r="F21" s="307"/>
      <c r="G21" s="308"/>
      <c r="H21" s="307"/>
      <c r="I21" s="307"/>
      <c r="J21" s="307">
        <f t="shared" si="3"/>
        <v>0</v>
      </c>
      <c r="K21" s="307"/>
      <c r="L21" s="307"/>
      <c r="M21" s="307"/>
      <c r="N21" s="307"/>
      <c r="O21" s="307">
        <f t="shared" si="4"/>
        <v>0</v>
      </c>
    </row>
    <row r="22" spans="1:15" s="8" customFormat="1">
      <c r="A22" s="15"/>
      <c r="B22" s="349" t="s">
        <v>70</v>
      </c>
      <c r="C22" s="17" t="s">
        <v>14</v>
      </c>
      <c r="D22" s="18">
        <v>4</v>
      </c>
      <c r="E22" s="306"/>
      <c r="F22" s="307"/>
      <c r="G22" s="308"/>
      <c r="H22" s="307"/>
      <c r="I22" s="307"/>
      <c r="J22" s="307">
        <f t="shared" si="3"/>
        <v>0</v>
      </c>
      <c r="K22" s="307"/>
      <c r="L22" s="307"/>
      <c r="M22" s="307"/>
      <c r="N22" s="307"/>
      <c r="O22" s="307">
        <f t="shared" si="4"/>
        <v>0</v>
      </c>
    </row>
    <row r="23" spans="1:15" s="8" customFormat="1">
      <c r="A23" s="15"/>
      <c r="B23" s="348" t="s">
        <v>38</v>
      </c>
      <c r="C23" s="17" t="s">
        <v>14</v>
      </c>
      <c r="D23" s="18">
        <v>4</v>
      </c>
      <c r="E23" s="306"/>
      <c r="F23" s="307"/>
      <c r="G23" s="308"/>
      <c r="H23" s="307"/>
      <c r="I23" s="307"/>
      <c r="J23" s="307">
        <f t="shared" si="3"/>
        <v>0</v>
      </c>
      <c r="K23" s="307"/>
      <c r="L23" s="307"/>
      <c r="M23" s="307"/>
      <c r="N23" s="307"/>
      <c r="O23" s="307">
        <f t="shared" si="4"/>
        <v>0</v>
      </c>
    </row>
    <row r="24" spans="1:15" s="8" customFormat="1" ht="25.5">
      <c r="A24" s="22">
        <f>A19+1</f>
        <v>3</v>
      </c>
      <c r="B24" s="29" t="s">
        <v>49</v>
      </c>
      <c r="C24" s="19" t="s">
        <v>40</v>
      </c>
      <c r="D24" s="23">
        <v>5</v>
      </c>
      <c r="E24" s="306"/>
      <c r="F24" s="307"/>
      <c r="G24" s="308"/>
      <c r="H24" s="307"/>
      <c r="I24" s="307"/>
      <c r="J24" s="307">
        <f t="shared" si="3"/>
        <v>0</v>
      </c>
      <c r="K24" s="307"/>
      <c r="L24" s="307"/>
      <c r="M24" s="307"/>
      <c r="N24" s="307"/>
      <c r="O24" s="307">
        <f t="shared" si="4"/>
        <v>0</v>
      </c>
    </row>
    <row r="25" spans="1:15" s="8" customFormat="1">
      <c r="A25" s="15">
        <v>4</v>
      </c>
      <c r="B25" s="16" t="s">
        <v>17</v>
      </c>
      <c r="C25" s="17" t="s">
        <v>14</v>
      </c>
      <c r="D25" s="18">
        <v>4</v>
      </c>
      <c r="E25" s="306"/>
      <c r="F25" s="307"/>
      <c r="G25" s="308"/>
      <c r="H25" s="307"/>
      <c r="I25" s="307"/>
      <c r="J25" s="307">
        <f t="shared" si="3"/>
        <v>0</v>
      </c>
      <c r="K25" s="307"/>
      <c r="L25" s="307"/>
      <c r="M25" s="307"/>
      <c r="N25" s="307"/>
      <c r="O25" s="307">
        <f t="shared" si="4"/>
        <v>0</v>
      </c>
    </row>
    <row r="26" spans="1:15" s="8" customFormat="1">
      <c r="A26" s="15">
        <f>A25+1</f>
        <v>5</v>
      </c>
      <c r="B26" s="16" t="s">
        <v>23</v>
      </c>
      <c r="C26" s="17" t="s">
        <v>0</v>
      </c>
      <c r="D26" s="18">
        <v>1</v>
      </c>
      <c r="E26" s="306"/>
      <c r="F26" s="307"/>
      <c r="G26" s="308"/>
      <c r="H26" s="307"/>
      <c r="I26" s="307"/>
      <c r="J26" s="307">
        <f t="shared" si="3"/>
        <v>0</v>
      </c>
      <c r="K26" s="307"/>
      <c r="L26" s="307"/>
      <c r="M26" s="307"/>
      <c r="N26" s="307"/>
      <c r="O26" s="307">
        <f t="shared" si="4"/>
        <v>0</v>
      </c>
    </row>
    <row r="27" spans="1:15" s="8" customFormat="1">
      <c r="A27" s="22">
        <v>6</v>
      </c>
      <c r="B27" s="33" t="s">
        <v>50</v>
      </c>
      <c r="C27" s="34" t="s">
        <v>51</v>
      </c>
      <c r="D27" s="56">
        <v>1</v>
      </c>
      <c r="E27" s="306"/>
      <c r="F27" s="307"/>
      <c r="G27" s="308"/>
      <c r="H27" s="307"/>
      <c r="I27" s="307"/>
      <c r="J27" s="307">
        <f t="shared" si="3"/>
        <v>0</v>
      </c>
      <c r="K27" s="307"/>
      <c r="L27" s="307"/>
      <c r="M27" s="307"/>
      <c r="N27" s="307"/>
      <c r="O27" s="307">
        <f t="shared" si="4"/>
        <v>0</v>
      </c>
    </row>
    <row r="28" spans="1:15" s="8" customFormat="1" ht="25.5">
      <c r="A28" s="15">
        <v>7</v>
      </c>
      <c r="B28" s="16" t="s">
        <v>18</v>
      </c>
      <c r="C28" s="17" t="s">
        <v>4</v>
      </c>
      <c r="D28" s="18">
        <v>1</v>
      </c>
      <c r="E28" s="306"/>
      <c r="F28" s="307"/>
      <c r="G28" s="308"/>
      <c r="H28" s="307"/>
      <c r="I28" s="307"/>
      <c r="J28" s="307">
        <f t="shared" si="3"/>
        <v>0</v>
      </c>
      <c r="K28" s="307"/>
      <c r="L28" s="307"/>
      <c r="M28" s="307"/>
      <c r="N28" s="307"/>
      <c r="O28" s="307">
        <f t="shared" si="4"/>
        <v>0</v>
      </c>
    </row>
    <row r="29" spans="1:15" s="8" customFormat="1">
      <c r="A29" s="15">
        <v>8</v>
      </c>
      <c r="B29" s="28" t="s">
        <v>84</v>
      </c>
      <c r="C29" s="17" t="s">
        <v>51</v>
      </c>
      <c r="D29" s="18">
        <v>6</v>
      </c>
      <c r="E29" s="306"/>
      <c r="F29" s="307"/>
      <c r="G29" s="308"/>
      <c r="H29" s="307"/>
      <c r="I29" s="307"/>
      <c r="J29" s="307">
        <f t="shared" si="3"/>
        <v>0</v>
      </c>
      <c r="K29" s="307"/>
      <c r="L29" s="307"/>
      <c r="M29" s="307"/>
      <c r="N29" s="307"/>
      <c r="O29" s="307">
        <f t="shared" si="4"/>
        <v>0</v>
      </c>
    </row>
    <row r="30" spans="1:15" s="8" customFormat="1">
      <c r="A30" s="22">
        <v>9</v>
      </c>
      <c r="B30" s="28" t="s">
        <v>83</v>
      </c>
      <c r="C30" s="17" t="s">
        <v>14</v>
      </c>
      <c r="D30" s="18">
        <v>4</v>
      </c>
      <c r="E30" s="306"/>
      <c r="F30" s="307"/>
      <c r="G30" s="308"/>
      <c r="H30" s="307"/>
      <c r="I30" s="307"/>
      <c r="J30" s="307">
        <f t="shared" si="3"/>
        <v>0</v>
      </c>
      <c r="K30" s="307"/>
      <c r="L30" s="307"/>
      <c r="M30" s="307"/>
      <c r="N30" s="307"/>
      <c r="O30" s="307">
        <f t="shared" si="4"/>
        <v>0</v>
      </c>
    </row>
    <row r="31" spans="1:15" s="8" customFormat="1" ht="13.5" thickBot="1">
      <c r="A31" s="15">
        <v>10</v>
      </c>
      <c r="B31" s="28" t="s">
        <v>201</v>
      </c>
      <c r="C31" s="172" t="s">
        <v>0</v>
      </c>
      <c r="D31" s="173">
        <v>1</v>
      </c>
      <c r="E31" s="306"/>
      <c r="F31" s="307"/>
      <c r="G31" s="308"/>
      <c r="H31" s="307"/>
      <c r="I31" s="307"/>
      <c r="J31" s="307">
        <f t="shared" si="3"/>
        <v>0</v>
      </c>
      <c r="K31" s="307"/>
      <c r="L31" s="307"/>
      <c r="M31" s="307"/>
      <c r="N31" s="307"/>
      <c r="O31" s="307">
        <f t="shared" si="4"/>
        <v>0</v>
      </c>
    </row>
    <row r="32" spans="1:15" s="355" customFormat="1" ht="13.5" thickBot="1">
      <c r="A32" s="395" t="s">
        <v>359</v>
      </c>
      <c r="B32" s="396"/>
      <c r="C32" s="396"/>
      <c r="D32" s="396"/>
      <c r="E32" s="396"/>
      <c r="F32" s="396"/>
      <c r="G32" s="396"/>
      <c r="H32" s="396"/>
      <c r="I32" s="396"/>
      <c r="J32" s="397"/>
      <c r="K32" s="354">
        <f>SUM(K17:K31)</f>
        <v>0</v>
      </c>
      <c r="L32" s="354">
        <f t="shared" ref="L32:O32" si="5">SUM(L17:L31)</f>
        <v>0</v>
      </c>
      <c r="M32" s="354">
        <f t="shared" si="5"/>
        <v>0</v>
      </c>
      <c r="N32" s="354">
        <f t="shared" si="5"/>
        <v>0</v>
      </c>
      <c r="O32" s="354">
        <f t="shared" si="5"/>
        <v>0</v>
      </c>
    </row>
    <row r="33" spans="1:15" s="323" customFormat="1">
      <c r="A33" s="327"/>
      <c r="B33" s="318"/>
      <c r="C33" s="319"/>
      <c r="D33" s="318"/>
      <c r="E33" s="318"/>
      <c r="F33" s="321"/>
      <c r="G33" s="321"/>
      <c r="H33" s="328"/>
      <c r="J33" s="328" t="s">
        <v>353</v>
      </c>
      <c r="K33" s="329"/>
      <c r="L33" s="330"/>
      <c r="M33" s="330">
        <f>ROUND(M32*K33,2)</f>
        <v>0</v>
      </c>
      <c r="N33" s="330"/>
      <c r="O33" s="331">
        <f>M33</f>
        <v>0</v>
      </c>
    </row>
    <row r="34" spans="1:15" s="323" customFormat="1">
      <c r="A34" s="332"/>
      <c r="B34" s="318"/>
      <c r="C34" s="319"/>
      <c r="D34" s="318"/>
      <c r="E34" s="318"/>
      <c r="F34" s="318"/>
      <c r="G34" s="318"/>
      <c r="H34" s="333"/>
      <c r="I34" s="333"/>
      <c r="K34" s="333" t="s">
        <v>354</v>
      </c>
      <c r="L34" s="334">
        <f>L32+L33</f>
        <v>0</v>
      </c>
      <c r="M34" s="334">
        <f t="shared" ref="M34:O34" si="6">M32+M33</f>
        <v>0</v>
      </c>
      <c r="N34" s="334">
        <f t="shared" si="6"/>
        <v>0</v>
      </c>
      <c r="O34" s="334">
        <f t="shared" si="6"/>
        <v>0</v>
      </c>
    </row>
    <row r="35" spans="1:15" s="323" customFormat="1">
      <c r="A35" s="327"/>
      <c r="B35" s="318"/>
      <c r="C35" s="319"/>
      <c r="D35" s="318"/>
      <c r="E35" s="318"/>
      <c r="F35" s="318"/>
      <c r="G35" s="318"/>
      <c r="H35" s="318"/>
      <c r="I35" s="318"/>
      <c r="J35" s="318"/>
      <c r="K35" s="318"/>
      <c r="L35" s="246"/>
      <c r="M35" s="246"/>
      <c r="N35" s="335"/>
    </row>
    <row r="36" spans="1:15" s="1" customFormat="1">
      <c r="A36" s="336"/>
      <c r="B36" s="336"/>
      <c r="C36" s="337"/>
      <c r="D36" s="338"/>
      <c r="E36" s="338"/>
      <c r="F36" s="338"/>
      <c r="O36" s="339"/>
    </row>
    <row r="37" spans="1:15" s="1" customFormat="1">
      <c r="A37" s="340"/>
      <c r="N37" s="342"/>
    </row>
    <row r="38" spans="1:15" s="1" customFormat="1">
      <c r="B38" s="343"/>
      <c r="C38" s="339"/>
      <c r="H38" s="1" t="s">
        <v>338</v>
      </c>
      <c r="I38" s="345"/>
      <c r="J38" s="345"/>
      <c r="K38" s="345"/>
      <c r="L38" s="344"/>
    </row>
    <row r="39" spans="1:15" s="1" customFormat="1">
      <c r="B39" s="341" t="s">
        <v>355</v>
      </c>
      <c r="J39" s="341" t="s">
        <v>355</v>
      </c>
      <c r="L39" s="346"/>
    </row>
    <row r="40" spans="1:15" s="245" customFormat="1" ht="11.25">
      <c r="B40" s="299"/>
      <c r="C40" s="302"/>
    </row>
    <row r="41" spans="1:15" s="245" customFormat="1" ht="11.25"/>
  </sheetData>
  <mergeCells count="10">
    <mergeCell ref="A32:J32"/>
    <mergeCell ref="E12:J13"/>
    <mergeCell ref="K12:O13"/>
    <mergeCell ref="L7:M7"/>
    <mergeCell ref="A1:D1"/>
    <mergeCell ref="A2:D2"/>
    <mergeCell ref="A12:A14"/>
    <mergeCell ref="B12:B14"/>
    <mergeCell ref="C12:C14"/>
    <mergeCell ref="D12:D14"/>
  </mergeCells>
  <phoneticPr fontId="35" type="noConversion"/>
  <printOptions horizontalCentered="1"/>
  <pageMargins left="0.59055118110236227" right="0.23622047244094491" top="0.98425196850393704" bottom="0.19685039370078741" header="0.51181102362204722" footer="0.51181102362204722"/>
  <pageSetup paperSize="9" scale="70" orientation="landscape" r:id="rId1"/>
  <headerFooter alignWithMargins="0"/>
  <ignoredErrors>
    <ignoredError sqref="A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5"/>
  <sheetViews>
    <sheetView topLeftCell="A40" workbookViewId="0">
      <selection activeCell="B47" sqref="B47"/>
    </sheetView>
  </sheetViews>
  <sheetFormatPr defaultRowHeight="12.75"/>
  <cols>
    <col min="1" max="1" width="3.28515625" style="21" customWidth="1"/>
    <col min="2" max="2" width="60.7109375" style="9" customWidth="1"/>
    <col min="3" max="3" width="8.85546875" style="10" customWidth="1"/>
    <col min="4" max="4" width="8.7109375" style="11" customWidth="1"/>
    <col min="5" max="242" width="11.42578125" style="2" customWidth="1"/>
    <col min="243" max="16384" width="9.140625" style="2"/>
  </cols>
  <sheetData>
    <row r="1" spans="1:15">
      <c r="A1" s="405" t="s">
        <v>261</v>
      </c>
      <c r="B1" s="405"/>
      <c r="C1" s="405"/>
      <c r="D1" s="405"/>
    </row>
    <row r="2" spans="1:15">
      <c r="A2" s="406" t="s">
        <v>138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4" customFormat="1">
      <c r="A4" s="184" t="s">
        <v>137</v>
      </c>
      <c r="B4" s="5"/>
      <c r="C4" s="5"/>
      <c r="D4" s="6"/>
    </row>
    <row r="5" spans="1:15" s="4" customFormat="1">
      <c r="A5" s="184" t="s">
        <v>85</v>
      </c>
      <c r="D5" s="7"/>
    </row>
    <row r="6" spans="1:15" s="4" customFormat="1">
      <c r="A6" s="185" t="s">
        <v>149</v>
      </c>
      <c r="D6" s="7"/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O68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26"/>
      <c r="M8" s="325"/>
      <c r="N8" s="325"/>
    </row>
    <row r="9" spans="1:15">
      <c r="A9" s="12"/>
      <c r="B9" s="13"/>
    </row>
    <row r="10" spans="1:15" s="8" customFormat="1" ht="13.5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13.5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22.5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26" t="s">
        <v>24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 s="8" customFormat="1">
      <c r="A14" s="351"/>
      <c r="B14" s="353" t="s">
        <v>356</v>
      </c>
      <c r="C14" s="352"/>
      <c r="D14" s="352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</row>
    <row r="15" spans="1:15" s="8" customFormat="1">
      <c r="A15" s="26" t="s">
        <v>24</v>
      </c>
      <c r="B15" s="60" t="s">
        <v>107</v>
      </c>
      <c r="C15" s="61" t="s">
        <v>54</v>
      </c>
      <c r="D15" s="58">
        <v>866.72</v>
      </c>
      <c r="E15" s="306"/>
      <c r="F15" s="307"/>
      <c r="G15" s="308"/>
      <c r="H15" s="307"/>
      <c r="I15" s="307"/>
      <c r="J15" s="307">
        <f t="shared" ref="J15" si="1">G15+H15+I15</f>
        <v>0</v>
      </c>
      <c r="K15" s="307"/>
      <c r="L15" s="307"/>
      <c r="M15" s="307"/>
      <c r="N15" s="307"/>
      <c r="O15" s="307">
        <f t="shared" ref="O15" si="2">N15+M15+L15</f>
        <v>0</v>
      </c>
    </row>
    <row r="16" spans="1:15" s="8" customFormat="1">
      <c r="A16" s="26" t="s">
        <v>25</v>
      </c>
      <c r="B16" s="68" t="s">
        <v>189</v>
      </c>
      <c r="C16" s="69" t="s">
        <v>6</v>
      </c>
      <c r="D16" s="59">
        <v>162.37</v>
      </c>
      <c r="E16" s="306"/>
      <c r="F16" s="307"/>
      <c r="G16" s="308"/>
      <c r="H16" s="307"/>
      <c r="I16" s="307"/>
      <c r="J16" s="307">
        <f t="shared" ref="J16" si="3">G16+H16+I16</f>
        <v>0</v>
      </c>
      <c r="K16" s="307"/>
      <c r="L16" s="307"/>
      <c r="M16" s="307"/>
      <c r="N16" s="307"/>
      <c r="O16" s="307">
        <f t="shared" ref="O16" si="4">N16+M16+L16</f>
        <v>0</v>
      </c>
    </row>
    <row r="17" spans="1:15" s="8" customFormat="1">
      <c r="A17" s="26" t="s">
        <v>61</v>
      </c>
      <c r="B17" s="62" t="s">
        <v>264</v>
      </c>
      <c r="C17" s="63" t="s">
        <v>54</v>
      </c>
      <c r="D17" s="164">
        <v>866.72</v>
      </c>
      <c r="E17" s="306"/>
      <c r="F17" s="307"/>
      <c r="G17" s="308"/>
      <c r="H17" s="307"/>
      <c r="I17" s="307"/>
      <c r="J17" s="307">
        <f t="shared" ref="J17" si="5">G17+H17+I17</f>
        <v>0</v>
      </c>
      <c r="K17" s="307"/>
      <c r="L17" s="307"/>
      <c r="M17" s="307"/>
      <c r="N17" s="307"/>
      <c r="O17" s="307">
        <f t="shared" ref="O17" si="6">N17+M17+L17</f>
        <v>0</v>
      </c>
    </row>
    <row r="18" spans="1:15" s="8" customFormat="1">
      <c r="A18" s="26"/>
      <c r="B18" s="62" t="s">
        <v>263</v>
      </c>
      <c r="C18" s="63" t="s">
        <v>54</v>
      </c>
      <c r="D18" s="164">
        <f>SUM(D17)*1.1</f>
        <v>953.39</v>
      </c>
      <c r="E18" s="306"/>
      <c r="F18" s="307"/>
      <c r="G18" s="308"/>
      <c r="H18" s="307"/>
      <c r="I18" s="307"/>
      <c r="J18" s="307">
        <f t="shared" ref="J18:J65" si="7">G18+H18+I18</f>
        <v>0</v>
      </c>
      <c r="K18" s="307"/>
      <c r="L18" s="307"/>
      <c r="M18" s="307"/>
      <c r="N18" s="307"/>
      <c r="O18" s="307">
        <f t="shared" ref="O18:O65" si="8">N18+M18+L18</f>
        <v>0</v>
      </c>
    </row>
    <row r="19" spans="1:15" s="8" customFormat="1">
      <c r="A19" s="26" t="s">
        <v>62</v>
      </c>
      <c r="B19" s="60" t="s">
        <v>108</v>
      </c>
      <c r="C19" s="61" t="s">
        <v>54</v>
      </c>
      <c r="D19" s="170">
        <v>866.72</v>
      </c>
      <c r="E19" s="306"/>
      <c r="F19" s="307"/>
      <c r="G19" s="308"/>
      <c r="H19" s="307"/>
      <c r="I19" s="307"/>
      <c r="J19" s="307">
        <f t="shared" si="7"/>
        <v>0</v>
      </c>
      <c r="K19" s="307"/>
      <c r="L19" s="307"/>
      <c r="M19" s="307"/>
      <c r="N19" s="307"/>
      <c r="O19" s="307">
        <f t="shared" si="8"/>
        <v>0</v>
      </c>
    </row>
    <row r="20" spans="1:15" s="8" customFormat="1" ht="24">
      <c r="A20" s="26"/>
      <c r="B20" s="60" t="s">
        <v>213</v>
      </c>
      <c r="C20" s="61" t="s">
        <v>54</v>
      </c>
      <c r="D20" s="170">
        <f>SUM(D19)*1.05</f>
        <v>910.06</v>
      </c>
      <c r="E20" s="306"/>
      <c r="F20" s="307"/>
      <c r="G20" s="308"/>
      <c r="H20" s="307"/>
      <c r="I20" s="307"/>
      <c r="J20" s="307">
        <f t="shared" si="7"/>
        <v>0</v>
      </c>
      <c r="K20" s="307"/>
      <c r="L20" s="307"/>
      <c r="M20" s="307"/>
      <c r="N20" s="307"/>
      <c r="O20" s="307">
        <f t="shared" si="8"/>
        <v>0</v>
      </c>
    </row>
    <row r="21" spans="1:15" s="8" customFormat="1" ht="24">
      <c r="A21" s="26"/>
      <c r="B21" s="60" t="s">
        <v>214</v>
      </c>
      <c r="C21" s="61" t="s">
        <v>55</v>
      </c>
      <c r="D21" s="170">
        <f>SUM(D19)*1.05</f>
        <v>910.06</v>
      </c>
      <c r="E21" s="306"/>
      <c r="F21" s="307"/>
      <c r="G21" s="308"/>
      <c r="H21" s="307"/>
      <c r="I21" s="307"/>
      <c r="J21" s="307">
        <f t="shared" si="7"/>
        <v>0</v>
      </c>
      <c r="K21" s="307"/>
      <c r="L21" s="307"/>
      <c r="M21" s="307"/>
      <c r="N21" s="307"/>
      <c r="O21" s="307">
        <f t="shared" si="8"/>
        <v>0</v>
      </c>
    </row>
    <row r="22" spans="1:15" s="8" customFormat="1" ht="27" customHeight="1">
      <c r="A22" s="26"/>
      <c r="B22" s="60" t="s">
        <v>215</v>
      </c>
      <c r="C22" s="61" t="s">
        <v>54</v>
      </c>
      <c r="D22" s="170">
        <f>SUM(D19)*1.05</f>
        <v>910.06</v>
      </c>
      <c r="E22" s="306"/>
      <c r="F22" s="307"/>
      <c r="G22" s="308"/>
      <c r="H22" s="307"/>
      <c r="I22" s="307"/>
      <c r="J22" s="307">
        <f t="shared" si="7"/>
        <v>0</v>
      </c>
      <c r="K22" s="307"/>
      <c r="L22" s="307"/>
      <c r="M22" s="307"/>
      <c r="N22" s="307"/>
      <c r="O22" s="307">
        <f t="shared" si="8"/>
        <v>0</v>
      </c>
    </row>
    <row r="23" spans="1:15" s="8" customFormat="1">
      <c r="A23" s="26"/>
      <c r="B23" s="62" t="s">
        <v>109</v>
      </c>
      <c r="C23" s="63" t="s">
        <v>57</v>
      </c>
      <c r="D23" s="171">
        <f>SUM(D19)*5</f>
        <v>4334</v>
      </c>
      <c r="E23" s="306"/>
      <c r="F23" s="307"/>
      <c r="G23" s="308"/>
      <c r="H23" s="307"/>
      <c r="I23" s="307"/>
      <c r="J23" s="307">
        <f t="shared" si="7"/>
        <v>0</v>
      </c>
      <c r="K23" s="307"/>
      <c r="L23" s="307"/>
      <c r="M23" s="307"/>
      <c r="N23" s="307"/>
      <c r="O23" s="307">
        <f t="shared" si="8"/>
        <v>0</v>
      </c>
    </row>
    <row r="24" spans="1:15" s="8" customFormat="1">
      <c r="A24" s="26"/>
      <c r="B24" s="179" t="s">
        <v>202</v>
      </c>
      <c r="C24" s="63" t="s">
        <v>55</v>
      </c>
      <c r="D24" s="171">
        <v>8</v>
      </c>
      <c r="E24" s="306"/>
      <c r="F24" s="307"/>
      <c r="G24" s="308"/>
      <c r="H24" s="307"/>
      <c r="I24" s="307"/>
      <c r="J24" s="307">
        <f t="shared" si="7"/>
        <v>0</v>
      </c>
      <c r="K24" s="307"/>
      <c r="L24" s="307"/>
      <c r="M24" s="307"/>
      <c r="N24" s="307"/>
      <c r="O24" s="307">
        <f t="shared" si="8"/>
        <v>0</v>
      </c>
    </row>
    <row r="25" spans="1:15" s="8" customFormat="1">
      <c r="A25" s="26"/>
      <c r="B25" s="179" t="s">
        <v>203</v>
      </c>
      <c r="C25" s="63" t="s">
        <v>0</v>
      </c>
      <c r="D25" s="171">
        <v>1</v>
      </c>
      <c r="E25" s="306"/>
      <c r="F25" s="307"/>
      <c r="G25" s="308"/>
      <c r="H25" s="307"/>
      <c r="I25" s="307"/>
      <c r="J25" s="307">
        <f t="shared" si="7"/>
        <v>0</v>
      </c>
      <c r="K25" s="307"/>
      <c r="L25" s="307"/>
      <c r="M25" s="307"/>
      <c r="N25" s="307"/>
      <c r="O25" s="307">
        <f t="shared" si="8"/>
        <v>0</v>
      </c>
    </row>
    <row r="26" spans="1:15" s="8" customFormat="1">
      <c r="A26" s="26" t="s">
        <v>86</v>
      </c>
      <c r="B26" s="62" t="s">
        <v>110</v>
      </c>
      <c r="C26" s="63" t="s">
        <v>54</v>
      </c>
      <c r="D26" s="164">
        <v>866.72</v>
      </c>
      <c r="E26" s="306"/>
      <c r="F26" s="307"/>
      <c r="G26" s="308"/>
      <c r="H26" s="307"/>
      <c r="I26" s="307"/>
      <c r="J26" s="307">
        <f t="shared" si="7"/>
        <v>0</v>
      </c>
      <c r="K26" s="307"/>
      <c r="L26" s="307"/>
      <c r="M26" s="307"/>
      <c r="N26" s="307"/>
      <c r="O26" s="307">
        <f t="shared" si="8"/>
        <v>0</v>
      </c>
    </row>
    <row r="27" spans="1:15" s="8" customFormat="1">
      <c r="A27" s="26"/>
      <c r="B27" s="98" t="s">
        <v>205</v>
      </c>
      <c r="C27" s="63" t="s">
        <v>54</v>
      </c>
      <c r="D27" s="164">
        <f>SUM(D26)*1.15</f>
        <v>996.73</v>
      </c>
      <c r="E27" s="306"/>
      <c r="F27" s="307"/>
      <c r="G27" s="308"/>
      <c r="H27" s="307"/>
      <c r="I27" s="307"/>
      <c r="J27" s="307">
        <f t="shared" si="7"/>
        <v>0</v>
      </c>
      <c r="K27" s="307"/>
      <c r="L27" s="307"/>
      <c r="M27" s="307"/>
      <c r="N27" s="307"/>
      <c r="O27" s="307">
        <f t="shared" si="8"/>
        <v>0</v>
      </c>
    </row>
    <row r="28" spans="1:15" s="8" customFormat="1">
      <c r="A28" s="26"/>
      <c r="B28" s="98" t="s">
        <v>206</v>
      </c>
      <c r="C28" s="63" t="s">
        <v>54</v>
      </c>
      <c r="D28" s="164">
        <f>SUM(D26)*1.15</f>
        <v>996.73</v>
      </c>
      <c r="E28" s="306"/>
      <c r="F28" s="307"/>
      <c r="G28" s="308"/>
      <c r="H28" s="307"/>
      <c r="I28" s="307"/>
      <c r="J28" s="307">
        <f t="shared" si="7"/>
        <v>0</v>
      </c>
      <c r="K28" s="307"/>
      <c r="L28" s="307"/>
      <c r="M28" s="307"/>
      <c r="N28" s="307"/>
      <c r="O28" s="307">
        <f t="shared" si="8"/>
        <v>0</v>
      </c>
    </row>
    <row r="29" spans="1:15" s="8" customFormat="1">
      <c r="A29" s="26"/>
      <c r="B29" s="62" t="s">
        <v>111</v>
      </c>
      <c r="C29" s="63" t="s">
        <v>54</v>
      </c>
      <c r="D29" s="164">
        <f>SUM(D26)</f>
        <v>866.72</v>
      </c>
      <c r="E29" s="306"/>
      <c r="F29" s="307"/>
      <c r="G29" s="308"/>
      <c r="H29" s="307"/>
      <c r="I29" s="307"/>
      <c r="J29" s="307">
        <f t="shared" si="7"/>
        <v>0</v>
      </c>
      <c r="K29" s="307"/>
      <c r="L29" s="307"/>
      <c r="M29" s="307"/>
      <c r="N29" s="307"/>
      <c r="O29" s="307">
        <f t="shared" si="8"/>
        <v>0</v>
      </c>
    </row>
    <row r="30" spans="1:15" s="8" customFormat="1">
      <c r="A30" s="26"/>
      <c r="B30" s="62" t="s">
        <v>27</v>
      </c>
      <c r="C30" s="63" t="s">
        <v>54</v>
      </c>
      <c r="D30" s="164">
        <f>SUM(D26)</f>
        <v>866.72</v>
      </c>
      <c r="E30" s="306"/>
      <c r="F30" s="307"/>
      <c r="G30" s="308"/>
      <c r="H30" s="307"/>
      <c r="I30" s="307"/>
      <c r="J30" s="307">
        <f t="shared" si="7"/>
        <v>0</v>
      </c>
      <c r="K30" s="307"/>
      <c r="L30" s="307"/>
      <c r="M30" s="307"/>
      <c r="N30" s="307"/>
      <c r="O30" s="307">
        <f t="shared" si="8"/>
        <v>0</v>
      </c>
    </row>
    <row r="31" spans="1:15" s="8" customFormat="1" ht="24">
      <c r="A31" s="26" t="s">
        <v>87</v>
      </c>
      <c r="B31" s="62" t="s">
        <v>265</v>
      </c>
      <c r="C31" s="63" t="s">
        <v>57</v>
      </c>
      <c r="D31" s="164">
        <v>20</v>
      </c>
      <c r="E31" s="306"/>
      <c r="F31" s="307"/>
      <c r="G31" s="308"/>
      <c r="H31" s="307"/>
      <c r="I31" s="307"/>
      <c r="J31" s="307">
        <f t="shared" si="7"/>
        <v>0</v>
      </c>
      <c r="K31" s="307"/>
      <c r="L31" s="307"/>
      <c r="M31" s="307"/>
      <c r="N31" s="307"/>
      <c r="O31" s="307">
        <f t="shared" si="8"/>
        <v>0</v>
      </c>
    </row>
    <row r="32" spans="1:15" s="8" customFormat="1">
      <c r="A32" s="26" t="s">
        <v>88</v>
      </c>
      <c r="B32" s="64" t="s">
        <v>194</v>
      </c>
      <c r="C32" s="65" t="s">
        <v>54</v>
      </c>
      <c r="D32" s="57">
        <v>21.48</v>
      </c>
      <c r="E32" s="306"/>
      <c r="F32" s="307"/>
      <c r="G32" s="308"/>
      <c r="H32" s="307"/>
      <c r="I32" s="307"/>
      <c r="J32" s="307">
        <f t="shared" si="7"/>
        <v>0</v>
      </c>
      <c r="K32" s="307"/>
      <c r="L32" s="307"/>
      <c r="M32" s="307"/>
      <c r="N32" s="307"/>
      <c r="O32" s="307">
        <f t="shared" si="8"/>
        <v>0</v>
      </c>
    </row>
    <row r="33" spans="1:15" s="8" customFormat="1">
      <c r="A33" s="26" t="s">
        <v>89</v>
      </c>
      <c r="B33" s="66" t="s">
        <v>74</v>
      </c>
      <c r="C33" s="67" t="s">
        <v>6</v>
      </c>
      <c r="D33" s="58">
        <v>217.12</v>
      </c>
      <c r="E33" s="306"/>
      <c r="F33" s="307"/>
      <c r="G33" s="308"/>
      <c r="H33" s="307"/>
      <c r="I33" s="307"/>
      <c r="J33" s="307">
        <f t="shared" si="7"/>
        <v>0</v>
      </c>
      <c r="K33" s="307"/>
      <c r="L33" s="307"/>
      <c r="M33" s="307"/>
      <c r="N33" s="307"/>
      <c r="O33" s="307">
        <f t="shared" si="8"/>
        <v>0</v>
      </c>
    </row>
    <row r="34" spans="1:15" s="8" customFormat="1">
      <c r="A34" s="26"/>
      <c r="B34" s="66" t="s">
        <v>192</v>
      </c>
      <c r="C34" s="67" t="s">
        <v>56</v>
      </c>
      <c r="D34" s="58">
        <v>180</v>
      </c>
      <c r="E34" s="306"/>
      <c r="F34" s="307"/>
      <c r="G34" s="308"/>
      <c r="H34" s="307"/>
      <c r="I34" s="307"/>
      <c r="J34" s="307">
        <f t="shared" si="7"/>
        <v>0</v>
      </c>
      <c r="K34" s="307"/>
      <c r="L34" s="307"/>
      <c r="M34" s="307"/>
      <c r="N34" s="307"/>
      <c r="O34" s="307">
        <f t="shared" si="8"/>
        <v>0</v>
      </c>
    </row>
    <row r="35" spans="1:15" s="8" customFormat="1">
      <c r="A35" s="150"/>
      <c r="B35" s="66" t="s">
        <v>193</v>
      </c>
      <c r="C35" s="67" t="s">
        <v>56</v>
      </c>
      <c r="D35" s="58">
        <v>60</v>
      </c>
      <c r="E35" s="306"/>
      <c r="F35" s="307"/>
      <c r="G35" s="308"/>
      <c r="H35" s="307"/>
      <c r="I35" s="307"/>
      <c r="J35" s="307">
        <f t="shared" si="7"/>
        <v>0</v>
      </c>
      <c r="K35" s="307"/>
      <c r="L35" s="307"/>
      <c r="M35" s="307"/>
      <c r="N35" s="307"/>
      <c r="O35" s="307">
        <f t="shared" si="8"/>
        <v>0</v>
      </c>
    </row>
    <row r="36" spans="1:15" s="8" customFormat="1" ht="12.75" customHeight="1">
      <c r="A36" s="150"/>
      <c r="B36" s="151" t="s">
        <v>27</v>
      </c>
      <c r="C36" s="152" t="s">
        <v>52</v>
      </c>
      <c r="D36" s="153">
        <v>1</v>
      </c>
      <c r="E36" s="306"/>
      <c r="F36" s="307"/>
      <c r="G36" s="308"/>
      <c r="H36" s="307"/>
      <c r="I36" s="307"/>
      <c r="J36" s="307">
        <f t="shared" si="7"/>
        <v>0</v>
      </c>
      <c r="K36" s="307"/>
      <c r="L36" s="307"/>
      <c r="M36" s="307"/>
      <c r="N36" s="307"/>
      <c r="O36" s="307">
        <f t="shared" si="8"/>
        <v>0</v>
      </c>
    </row>
    <row r="37" spans="1:15" s="8" customFormat="1">
      <c r="A37" s="26" t="s">
        <v>90</v>
      </c>
      <c r="B37" s="68" t="s">
        <v>190</v>
      </c>
      <c r="C37" s="69" t="s">
        <v>57</v>
      </c>
      <c r="D37" s="59">
        <v>4</v>
      </c>
      <c r="E37" s="306"/>
      <c r="F37" s="307"/>
      <c r="G37" s="308"/>
      <c r="H37" s="307"/>
      <c r="I37" s="307"/>
      <c r="J37" s="307">
        <f t="shared" si="7"/>
        <v>0</v>
      </c>
      <c r="K37" s="307"/>
      <c r="L37" s="307"/>
      <c r="M37" s="307"/>
      <c r="N37" s="307"/>
      <c r="O37" s="307">
        <f t="shared" si="8"/>
        <v>0</v>
      </c>
    </row>
    <row r="38" spans="1:15" s="8" customFormat="1">
      <c r="A38" s="146" t="s">
        <v>75</v>
      </c>
      <c r="B38" s="169" t="s">
        <v>266</v>
      </c>
      <c r="C38" s="166" t="s">
        <v>6</v>
      </c>
      <c r="D38" s="167">
        <v>393.37</v>
      </c>
      <c r="E38" s="306"/>
      <c r="F38" s="307"/>
      <c r="G38" s="308"/>
      <c r="H38" s="307"/>
      <c r="I38" s="307"/>
      <c r="J38" s="307">
        <f t="shared" si="7"/>
        <v>0</v>
      </c>
      <c r="K38" s="307"/>
      <c r="L38" s="307"/>
      <c r="M38" s="307"/>
      <c r="N38" s="307"/>
      <c r="O38" s="307">
        <f t="shared" si="8"/>
        <v>0</v>
      </c>
    </row>
    <row r="39" spans="1:15" s="8" customFormat="1">
      <c r="A39" s="146"/>
      <c r="B39" s="169" t="s">
        <v>207</v>
      </c>
      <c r="C39" s="166" t="s">
        <v>56</v>
      </c>
      <c r="D39" s="167">
        <f>SUM(D38)</f>
        <v>393.37</v>
      </c>
      <c r="E39" s="306"/>
      <c r="F39" s="307"/>
      <c r="G39" s="308"/>
      <c r="H39" s="307"/>
      <c r="I39" s="307"/>
      <c r="J39" s="307">
        <f t="shared" si="7"/>
        <v>0</v>
      </c>
      <c r="K39" s="307"/>
      <c r="L39" s="307"/>
      <c r="M39" s="307"/>
      <c r="N39" s="307"/>
      <c r="O39" s="307">
        <f t="shared" si="8"/>
        <v>0</v>
      </c>
    </row>
    <row r="40" spans="1:15" s="8" customFormat="1" ht="12.75" customHeight="1">
      <c r="A40" s="146"/>
      <c r="B40" s="169" t="s">
        <v>125</v>
      </c>
      <c r="C40" s="166" t="s">
        <v>52</v>
      </c>
      <c r="D40" s="168">
        <v>1</v>
      </c>
      <c r="E40" s="306"/>
      <c r="F40" s="307"/>
      <c r="G40" s="308"/>
      <c r="H40" s="307"/>
      <c r="I40" s="307"/>
      <c r="J40" s="307">
        <f t="shared" si="7"/>
        <v>0</v>
      </c>
      <c r="K40" s="307"/>
      <c r="L40" s="307"/>
      <c r="M40" s="307"/>
      <c r="N40" s="307"/>
      <c r="O40" s="307">
        <f t="shared" si="8"/>
        <v>0</v>
      </c>
    </row>
    <row r="41" spans="1:15" s="8" customFormat="1">
      <c r="A41" s="26"/>
      <c r="B41" s="157" t="s">
        <v>91</v>
      </c>
      <c r="C41" s="158"/>
      <c r="D41" s="159"/>
      <c r="E41" s="306"/>
      <c r="F41" s="307"/>
      <c r="G41" s="308"/>
      <c r="H41" s="307"/>
      <c r="I41" s="307"/>
      <c r="J41" s="307"/>
      <c r="K41" s="307"/>
      <c r="L41" s="307"/>
      <c r="M41" s="307"/>
      <c r="N41" s="307"/>
      <c r="O41" s="307"/>
    </row>
    <row r="42" spans="1:15" s="8" customFormat="1">
      <c r="A42" s="26" t="s">
        <v>24</v>
      </c>
      <c r="B42" s="160" t="s">
        <v>107</v>
      </c>
      <c r="C42" s="69" t="s">
        <v>54</v>
      </c>
      <c r="D42" s="161">
        <v>52.85</v>
      </c>
      <c r="E42" s="306"/>
      <c r="F42" s="307"/>
      <c r="G42" s="308"/>
      <c r="H42" s="307"/>
      <c r="I42" s="307"/>
      <c r="J42" s="307">
        <f t="shared" si="7"/>
        <v>0</v>
      </c>
      <c r="K42" s="307"/>
      <c r="L42" s="307"/>
      <c r="M42" s="307"/>
      <c r="N42" s="307"/>
      <c r="O42" s="307">
        <f t="shared" si="8"/>
        <v>0</v>
      </c>
    </row>
    <row r="43" spans="1:15" s="8" customFormat="1">
      <c r="A43" s="154" t="s">
        <v>25</v>
      </c>
      <c r="B43" s="155" t="s">
        <v>58</v>
      </c>
      <c r="C43" s="156" t="s">
        <v>54</v>
      </c>
      <c r="D43" s="162">
        <v>94.5</v>
      </c>
      <c r="E43" s="306"/>
      <c r="F43" s="307"/>
      <c r="G43" s="308"/>
      <c r="H43" s="307"/>
      <c r="I43" s="307"/>
      <c r="J43" s="307">
        <f t="shared" si="7"/>
        <v>0</v>
      </c>
      <c r="K43" s="307"/>
      <c r="L43" s="307"/>
      <c r="M43" s="307"/>
      <c r="N43" s="307"/>
      <c r="O43" s="307">
        <f t="shared" si="8"/>
        <v>0</v>
      </c>
    </row>
    <row r="44" spans="1:15" s="8" customFormat="1" ht="25.5">
      <c r="A44" s="26" t="s">
        <v>61</v>
      </c>
      <c r="B44" s="70" t="s">
        <v>122</v>
      </c>
      <c r="C44" s="71" t="s">
        <v>54</v>
      </c>
      <c r="D44" s="145">
        <f>D43*1</f>
        <v>94.5</v>
      </c>
      <c r="E44" s="306"/>
      <c r="F44" s="307"/>
      <c r="G44" s="308"/>
      <c r="H44" s="307"/>
      <c r="I44" s="307"/>
      <c r="J44" s="307">
        <f t="shared" si="7"/>
        <v>0</v>
      </c>
      <c r="K44" s="307"/>
      <c r="L44" s="307"/>
      <c r="M44" s="307"/>
      <c r="N44" s="307"/>
      <c r="O44" s="307">
        <f t="shared" si="8"/>
        <v>0</v>
      </c>
    </row>
    <row r="45" spans="1:15" s="8" customFormat="1">
      <c r="A45" s="26"/>
      <c r="B45" s="70" t="s">
        <v>208</v>
      </c>
      <c r="C45" s="71" t="s">
        <v>5</v>
      </c>
      <c r="D45" s="145">
        <f>D44*1.8*2</f>
        <v>340.2</v>
      </c>
      <c r="E45" s="306"/>
      <c r="F45" s="307"/>
      <c r="G45" s="308"/>
      <c r="H45" s="307"/>
      <c r="I45" s="307"/>
      <c r="J45" s="307">
        <f t="shared" si="7"/>
        <v>0</v>
      </c>
      <c r="K45" s="307"/>
      <c r="L45" s="307"/>
      <c r="M45" s="307"/>
      <c r="N45" s="307"/>
      <c r="O45" s="307">
        <f t="shared" si="8"/>
        <v>0</v>
      </c>
    </row>
    <row r="46" spans="1:15" s="8" customFormat="1" ht="25.5">
      <c r="A46" s="26" t="s">
        <v>62</v>
      </c>
      <c r="B46" s="70" t="s">
        <v>92</v>
      </c>
      <c r="C46" s="71" t="s">
        <v>54</v>
      </c>
      <c r="D46" s="145">
        <v>52.85</v>
      </c>
      <c r="E46" s="306"/>
      <c r="F46" s="307"/>
      <c r="G46" s="308"/>
      <c r="H46" s="307"/>
      <c r="I46" s="307"/>
      <c r="J46" s="307">
        <f t="shared" si="7"/>
        <v>0</v>
      </c>
      <c r="K46" s="307"/>
      <c r="L46" s="307"/>
      <c r="M46" s="307"/>
      <c r="N46" s="307"/>
      <c r="O46" s="307">
        <f t="shared" si="8"/>
        <v>0</v>
      </c>
    </row>
    <row r="47" spans="1:15" s="8" customFormat="1">
      <c r="A47" s="26"/>
      <c r="B47" s="70" t="s">
        <v>209</v>
      </c>
      <c r="C47" s="71" t="s">
        <v>5</v>
      </c>
      <c r="D47" s="145">
        <f>D46*0.8</f>
        <v>42.28</v>
      </c>
      <c r="E47" s="306"/>
      <c r="F47" s="307"/>
      <c r="G47" s="308"/>
      <c r="H47" s="307"/>
      <c r="I47" s="307"/>
      <c r="J47" s="307">
        <f t="shared" si="7"/>
        <v>0</v>
      </c>
      <c r="K47" s="307"/>
      <c r="L47" s="307"/>
      <c r="M47" s="307"/>
      <c r="N47" s="307"/>
      <c r="O47" s="307">
        <f t="shared" si="8"/>
        <v>0</v>
      </c>
    </row>
    <row r="48" spans="1:15" s="8" customFormat="1">
      <c r="A48" s="26" t="s">
        <v>86</v>
      </c>
      <c r="B48" s="72" t="s">
        <v>93</v>
      </c>
      <c r="C48" s="73" t="s">
        <v>54</v>
      </c>
      <c r="D48" s="163">
        <v>41.65</v>
      </c>
      <c r="E48" s="306"/>
      <c r="F48" s="307"/>
      <c r="G48" s="308"/>
      <c r="H48" s="307"/>
      <c r="I48" s="307"/>
      <c r="J48" s="307">
        <f t="shared" si="7"/>
        <v>0</v>
      </c>
      <c r="K48" s="307"/>
      <c r="L48" s="307"/>
      <c r="M48" s="307"/>
      <c r="N48" s="307"/>
      <c r="O48" s="307">
        <f t="shared" si="8"/>
        <v>0</v>
      </c>
    </row>
    <row r="49" spans="1:15" s="8" customFormat="1">
      <c r="A49" s="26"/>
      <c r="B49" s="98" t="s">
        <v>210</v>
      </c>
      <c r="C49" s="74" t="s">
        <v>5</v>
      </c>
      <c r="D49" s="24">
        <f>D48*0.18</f>
        <v>7</v>
      </c>
      <c r="E49" s="306"/>
      <c r="F49" s="307"/>
      <c r="G49" s="308"/>
      <c r="H49" s="307"/>
      <c r="I49" s="307"/>
      <c r="J49" s="307">
        <f t="shared" si="7"/>
        <v>0</v>
      </c>
      <c r="K49" s="307"/>
      <c r="L49" s="307"/>
      <c r="M49" s="307"/>
      <c r="N49" s="307"/>
      <c r="O49" s="307">
        <f t="shared" si="8"/>
        <v>0</v>
      </c>
    </row>
    <row r="50" spans="1:15" s="8" customFormat="1">
      <c r="A50" s="26"/>
      <c r="B50" s="98" t="s">
        <v>211</v>
      </c>
      <c r="C50" s="74" t="s">
        <v>5</v>
      </c>
      <c r="D50" s="24">
        <f>D48*0.3</f>
        <v>12</v>
      </c>
      <c r="E50" s="306"/>
      <c r="F50" s="307"/>
      <c r="G50" s="308"/>
      <c r="H50" s="307"/>
      <c r="I50" s="307"/>
      <c r="J50" s="307">
        <f t="shared" si="7"/>
        <v>0</v>
      </c>
      <c r="K50" s="307"/>
      <c r="L50" s="307"/>
      <c r="M50" s="307"/>
      <c r="N50" s="307"/>
      <c r="O50" s="307">
        <f t="shared" si="8"/>
        <v>0</v>
      </c>
    </row>
    <row r="51" spans="1:15" s="8" customFormat="1" ht="12.75" customHeight="1">
      <c r="A51" s="139" t="s">
        <v>87</v>
      </c>
      <c r="B51" s="140" t="s">
        <v>188</v>
      </c>
      <c r="C51" s="141" t="s">
        <v>54</v>
      </c>
      <c r="D51" s="142">
        <v>10.9</v>
      </c>
      <c r="E51" s="306"/>
      <c r="F51" s="307"/>
      <c r="G51" s="308"/>
      <c r="H51" s="307"/>
      <c r="I51" s="307"/>
      <c r="J51" s="307">
        <f t="shared" si="7"/>
        <v>0</v>
      </c>
      <c r="K51" s="307"/>
      <c r="L51" s="307"/>
      <c r="M51" s="307"/>
      <c r="N51" s="307"/>
      <c r="O51" s="307">
        <f t="shared" si="8"/>
        <v>0</v>
      </c>
    </row>
    <row r="52" spans="1:15" s="8" customFormat="1">
      <c r="A52" s="139"/>
      <c r="B52" s="143" t="s">
        <v>225</v>
      </c>
      <c r="C52" s="144" t="s">
        <v>54</v>
      </c>
      <c r="D52" s="145">
        <f>SUM(D51)*1.05</f>
        <v>11.45</v>
      </c>
      <c r="E52" s="306"/>
      <c r="F52" s="307"/>
      <c r="G52" s="308"/>
      <c r="H52" s="307"/>
      <c r="I52" s="307"/>
      <c r="J52" s="307">
        <f t="shared" si="7"/>
        <v>0</v>
      </c>
      <c r="K52" s="307"/>
      <c r="L52" s="307"/>
      <c r="M52" s="307"/>
      <c r="N52" s="307"/>
      <c r="O52" s="307">
        <f t="shared" si="8"/>
        <v>0</v>
      </c>
    </row>
    <row r="53" spans="1:15" s="8" customFormat="1">
      <c r="A53" s="146"/>
      <c r="B53" s="147" t="s">
        <v>109</v>
      </c>
      <c r="C53" s="148" t="s">
        <v>57</v>
      </c>
      <c r="D53" s="149">
        <f>SUM(D51)*5</f>
        <v>55</v>
      </c>
      <c r="E53" s="306"/>
      <c r="F53" s="307"/>
      <c r="G53" s="308"/>
      <c r="H53" s="307"/>
      <c r="I53" s="307"/>
      <c r="J53" s="307">
        <f t="shared" si="7"/>
        <v>0</v>
      </c>
      <c r="K53" s="307"/>
      <c r="L53" s="307"/>
      <c r="M53" s="307"/>
      <c r="N53" s="307"/>
      <c r="O53" s="307">
        <f t="shared" si="8"/>
        <v>0</v>
      </c>
    </row>
    <row r="54" spans="1:15" s="8" customFormat="1">
      <c r="A54" s="26" t="s">
        <v>88</v>
      </c>
      <c r="B54" s="180" t="s">
        <v>110</v>
      </c>
      <c r="C54" s="63" t="s">
        <v>54</v>
      </c>
      <c r="D54" s="164">
        <v>52.85</v>
      </c>
      <c r="E54" s="306"/>
      <c r="F54" s="307"/>
      <c r="G54" s="308"/>
      <c r="H54" s="307"/>
      <c r="I54" s="307"/>
      <c r="J54" s="307">
        <f t="shared" si="7"/>
        <v>0</v>
      </c>
      <c r="K54" s="307"/>
      <c r="L54" s="307"/>
      <c r="M54" s="307"/>
      <c r="N54" s="307"/>
      <c r="O54" s="307">
        <f t="shared" si="8"/>
        <v>0</v>
      </c>
    </row>
    <row r="55" spans="1:15" s="8" customFormat="1">
      <c r="A55" s="26"/>
      <c r="B55" s="98" t="s">
        <v>205</v>
      </c>
      <c r="C55" s="63" t="s">
        <v>54</v>
      </c>
      <c r="D55" s="164">
        <f>SUM(D54)*1.15</f>
        <v>60.78</v>
      </c>
      <c r="E55" s="306"/>
      <c r="F55" s="307"/>
      <c r="G55" s="308"/>
      <c r="H55" s="307"/>
      <c r="I55" s="307"/>
      <c r="J55" s="307">
        <f t="shared" si="7"/>
        <v>0</v>
      </c>
      <c r="K55" s="307"/>
      <c r="L55" s="307"/>
      <c r="M55" s="307"/>
      <c r="N55" s="307"/>
      <c r="O55" s="307">
        <f t="shared" si="8"/>
        <v>0</v>
      </c>
    </row>
    <row r="56" spans="1:15" s="8" customFormat="1">
      <c r="A56" s="26"/>
      <c r="B56" s="98" t="s">
        <v>206</v>
      </c>
      <c r="C56" s="63" t="s">
        <v>54</v>
      </c>
      <c r="D56" s="164">
        <f>SUM(D54)*1.15</f>
        <v>60.78</v>
      </c>
      <c r="E56" s="306"/>
      <c r="F56" s="307"/>
      <c r="G56" s="308"/>
      <c r="H56" s="307"/>
      <c r="I56" s="307"/>
      <c r="J56" s="307">
        <f t="shared" si="7"/>
        <v>0</v>
      </c>
      <c r="K56" s="307"/>
      <c r="L56" s="307"/>
      <c r="M56" s="307"/>
      <c r="N56" s="307"/>
      <c r="O56" s="307">
        <f t="shared" si="8"/>
        <v>0</v>
      </c>
    </row>
    <row r="57" spans="1:15" s="8" customFormat="1">
      <c r="A57" s="26"/>
      <c r="B57" s="181" t="s">
        <v>111</v>
      </c>
      <c r="C57" s="63" t="s">
        <v>54</v>
      </c>
      <c r="D57" s="164">
        <f>SUM(D54)</f>
        <v>52.85</v>
      </c>
      <c r="E57" s="306"/>
      <c r="F57" s="307"/>
      <c r="G57" s="308"/>
      <c r="H57" s="307"/>
      <c r="I57" s="307"/>
      <c r="J57" s="307">
        <f t="shared" si="7"/>
        <v>0</v>
      </c>
      <c r="K57" s="307"/>
      <c r="L57" s="307"/>
      <c r="M57" s="307"/>
      <c r="N57" s="307"/>
      <c r="O57" s="307">
        <f t="shared" si="8"/>
        <v>0</v>
      </c>
    </row>
    <row r="58" spans="1:15" s="8" customFormat="1">
      <c r="A58" s="26"/>
      <c r="B58" s="181" t="s">
        <v>27</v>
      </c>
      <c r="C58" s="63" t="s">
        <v>54</v>
      </c>
      <c r="D58" s="164">
        <f>SUM(D54)</f>
        <v>52.85</v>
      </c>
      <c r="E58" s="306"/>
      <c r="F58" s="307"/>
      <c r="G58" s="308"/>
      <c r="H58" s="307"/>
      <c r="I58" s="307"/>
      <c r="J58" s="307">
        <f t="shared" si="7"/>
        <v>0</v>
      </c>
      <c r="K58" s="307"/>
      <c r="L58" s="307"/>
      <c r="M58" s="307"/>
      <c r="N58" s="307"/>
      <c r="O58" s="307">
        <f t="shared" si="8"/>
        <v>0</v>
      </c>
    </row>
    <row r="59" spans="1:15" s="8" customFormat="1">
      <c r="A59" s="26" t="s">
        <v>89</v>
      </c>
      <c r="B59" s="75" t="s">
        <v>60</v>
      </c>
      <c r="C59" s="71" t="s">
        <v>59</v>
      </c>
      <c r="D59" s="145">
        <v>32.950000000000003</v>
      </c>
      <c r="E59" s="306"/>
      <c r="F59" s="307"/>
      <c r="G59" s="308"/>
      <c r="H59" s="307"/>
      <c r="I59" s="307"/>
      <c r="J59" s="307">
        <f t="shared" si="7"/>
        <v>0</v>
      </c>
      <c r="K59" s="307"/>
      <c r="L59" s="307"/>
      <c r="M59" s="307"/>
      <c r="N59" s="307"/>
      <c r="O59" s="307">
        <f t="shared" si="8"/>
        <v>0</v>
      </c>
    </row>
    <row r="60" spans="1:15" s="8" customFormat="1">
      <c r="A60" s="26" t="s">
        <v>90</v>
      </c>
      <c r="B60" s="76" t="s">
        <v>74</v>
      </c>
      <c r="C60" s="67" t="s">
        <v>6</v>
      </c>
      <c r="D60" s="58">
        <v>63.25</v>
      </c>
      <c r="E60" s="306"/>
      <c r="F60" s="307"/>
      <c r="G60" s="308"/>
      <c r="H60" s="307"/>
      <c r="I60" s="307"/>
      <c r="J60" s="307">
        <f t="shared" si="7"/>
        <v>0</v>
      </c>
      <c r="K60" s="307"/>
      <c r="L60" s="307"/>
      <c r="M60" s="307"/>
      <c r="N60" s="307"/>
      <c r="O60" s="307">
        <f t="shared" si="8"/>
        <v>0</v>
      </c>
    </row>
    <row r="61" spans="1:15" s="8" customFormat="1">
      <c r="A61" s="190"/>
      <c r="B61" s="191" t="s">
        <v>124</v>
      </c>
      <c r="C61" s="152" t="s">
        <v>56</v>
      </c>
      <c r="D61" s="153">
        <v>70</v>
      </c>
      <c r="E61" s="306"/>
      <c r="F61" s="307"/>
      <c r="G61" s="308"/>
      <c r="H61" s="307"/>
      <c r="I61" s="307"/>
      <c r="J61" s="307">
        <f t="shared" si="7"/>
        <v>0</v>
      </c>
      <c r="K61" s="307"/>
      <c r="L61" s="307"/>
      <c r="M61" s="307"/>
      <c r="N61" s="307"/>
      <c r="O61" s="307">
        <f t="shared" si="8"/>
        <v>0</v>
      </c>
    </row>
    <row r="62" spans="1:15" s="8" customFormat="1" ht="14.25" customHeight="1">
      <c r="A62" s="115"/>
      <c r="B62" s="116" t="s">
        <v>27</v>
      </c>
      <c r="C62" s="192" t="s">
        <v>52</v>
      </c>
      <c r="D62" s="112">
        <v>1</v>
      </c>
      <c r="E62" s="306"/>
      <c r="F62" s="307"/>
      <c r="G62" s="308"/>
      <c r="H62" s="307"/>
      <c r="I62" s="307"/>
      <c r="J62" s="307">
        <f t="shared" si="7"/>
        <v>0</v>
      </c>
      <c r="K62" s="307"/>
      <c r="L62" s="307"/>
      <c r="M62" s="307"/>
      <c r="N62" s="307"/>
      <c r="O62" s="307">
        <f t="shared" si="8"/>
        <v>0</v>
      </c>
    </row>
    <row r="63" spans="1:15" s="8" customFormat="1">
      <c r="A63" s="193" t="s">
        <v>75</v>
      </c>
      <c r="B63" s="116" t="s">
        <v>267</v>
      </c>
      <c r="C63" s="192" t="s">
        <v>6</v>
      </c>
      <c r="D63" s="112">
        <v>28.45</v>
      </c>
      <c r="E63" s="306"/>
      <c r="F63" s="307"/>
      <c r="G63" s="308"/>
      <c r="H63" s="307"/>
      <c r="I63" s="307"/>
      <c r="J63" s="307">
        <f t="shared" si="7"/>
        <v>0</v>
      </c>
      <c r="K63" s="307"/>
      <c r="L63" s="307"/>
      <c r="M63" s="307"/>
      <c r="N63" s="307"/>
      <c r="O63" s="307">
        <f t="shared" si="8"/>
        <v>0</v>
      </c>
    </row>
    <row r="64" spans="1:15" s="8" customFormat="1">
      <c r="A64" s="193"/>
      <c r="B64" s="116" t="s">
        <v>212</v>
      </c>
      <c r="C64" s="192" t="s">
        <v>56</v>
      </c>
      <c r="D64" s="112">
        <v>32</v>
      </c>
      <c r="E64" s="306"/>
      <c r="F64" s="307"/>
      <c r="G64" s="308"/>
      <c r="H64" s="307"/>
      <c r="I64" s="307"/>
      <c r="J64" s="307">
        <f t="shared" si="7"/>
        <v>0</v>
      </c>
      <c r="K64" s="307"/>
      <c r="L64" s="307"/>
      <c r="M64" s="307"/>
      <c r="N64" s="307"/>
      <c r="O64" s="307">
        <f t="shared" si="8"/>
        <v>0</v>
      </c>
    </row>
    <row r="65" spans="1:15" s="8" customFormat="1" ht="12.75" customHeight="1" thickBot="1">
      <c r="A65" s="193"/>
      <c r="B65" s="116" t="s">
        <v>27</v>
      </c>
      <c r="C65" s="192" t="s">
        <v>52</v>
      </c>
      <c r="D65" s="112">
        <v>1</v>
      </c>
      <c r="E65" s="306"/>
      <c r="F65" s="307"/>
      <c r="G65" s="308"/>
      <c r="H65" s="307"/>
      <c r="I65" s="307"/>
      <c r="J65" s="307">
        <f t="shared" si="7"/>
        <v>0</v>
      </c>
      <c r="K65" s="307"/>
      <c r="L65" s="307"/>
      <c r="M65" s="307"/>
      <c r="N65" s="307"/>
      <c r="O65" s="307">
        <f t="shared" si="8"/>
        <v>0</v>
      </c>
    </row>
    <row r="66" spans="1:15" s="355" customFormat="1" ht="13.5" thickBot="1">
      <c r="A66" s="395" t="s">
        <v>359</v>
      </c>
      <c r="B66" s="396"/>
      <c r="C66" s="396"/>
      <c r="D66" s="396"/>
      <c r="E66" s="396"/>
      <c r="F66" s="396"/>
      <c r="G66" s="396"/>
      <c r="H66" s="396"/>
      <c r="I66" s="396"/>
      <c r="J66" s="397"/>
      <c r="K66" s="354">
        <f>SUM(K15:K65)</f>
        <v>0</v>
      </c>
      <c r="L66" s="354">
        <f t="shared" ref="L66:O66" si="9">SUM(L15:L65)</f>
        <v>0</v>
      </c>
      <c r="M66" s="354">
        <f t="shared" si="9"/>
        <v>0</v>
      </c>
      <c r="N66" s="354">
        <f t="shared" si="9"/>
        <v>0</v>
      </c>
      <c r="O66" s="354">
        <f t="shared" si="9"/>
        <v>0</v>
      </c>
    </row>
    <row r="67" spans="1:15" s="323" customFormat="1">
      <c r="A67" s="327"/>
      <c r="B67" s="318"/>
      <c r="C67" s="319"/>
      <c r="D67" s="318"/>
      <c r="E67" s="318"/>
      <c r="F67" s="321"/>
      <c r="G67" s="321"/>
      <c r="H67" s="328"/>
      <c r="J67" s="328" t="s">
        <v>353</v>
      </c>
      <c r="K67" s="329"/>
      <c r="L67" s="330"/>
      <c r="M67" s="330">
        <f>ROUND(M66*K67,2)</f>
        <v>0</v>
      </c>
      <c r="N67" s="330"/>
      <c r="O67" s="331">
        <f>M67</f>
        <v>0</v>
      </c>
    </row>
    <row r="68" spans="1:15" s="323" customFormat="1">
      <c r="A68" s="332"/>
      <c r="B68" s="318"/>
      <c r="C68" s="319"/>
      <c r="D68" s="318"/>
      <c r="E68" s="318"/>
      <c r="F68" s="318"/>
      <c r="G68" s="318"/>
      <c r="H68" s="333"/>
      <c r="I68" s="333"/>
      <c r="K68" s="333" t="s">
        <v>354</v>
      </c>
      <c r="L68" s="334">
        <f>L66+L67</f>
        <v>0</v>
      </c>
      <c r="M68" s="334">
        <f t="shared" ref="M68:O68" si="10">M66+M67</f>
        <v>0</v>
      </c>
      <c r="N68" s="334">
        <f t="shared" si="10"/>
        <v>0</v>
      </c>
      <c r="O68" s="334">
        <f t="shared" si="10"/>
        <v>0</v>
      </c>
    </row>
    <row r="69" spans="1:15" s="323" customFormat="1">
      <c r="A69" s="327"/>
      <c r="B69" s="318"/>
      <c r="C69" s="319"/>
      <c r="D69" s="318"/>
      <c r="E69" s="318"/>
      <c r="F69" s="318"/>
      <c r="G69" s="318"/>
      <c r="H69" s="318"/>
      <c r="I69" s="318"/>
      <c r="J69" s="318"/>
      <c r="K69" s="318"/>
      <c r="L69" s="246"/>
      <c r="M69" s="246"/>
      <c r="N69" s="335"/>
    </row>
    <row r="70" spans="1:15" s="1" customFormat="1">
      <c r="A70" s="336"/>
      <c r="B70" s="336"/>
      <c r="C70" s="337"/>
      <c r="D70" s="338"/>
      <c r="E70" s="338"/>
      <c r="F70" s="338"/>
      <c r="O70" s="339"/>
    </row>
    <row r="71" spans="1:15" s="1" customFormat="1">
      <c r="A71" s="340"/>
      <c r="N71" s="342"/>
    </row>
    <row r="72" spans="1:15" s="1" customFormat="1">
      <c r="B72" s="343"/>
      <c r="C72" s="339"/>
      <c r="H72" s="1" t="s">
        <v>338</v>
      </c>
      <c r="I72" s="345"/>
      <c r="J72" s="345"/>
      <c r="K72" s="345"/>
      <c r="L72" s="344"/>
    </row>
    <row r="73" spans="1:15" s="1" customFormat="1">
      <c r="B73" s="341" t="s">
        <v>355</v>
      </c>
      <c r="J73" s="341" t="s">
        <v>355</v>
      </c>
      <c r="L73" s="346"/>
    </row>
    <row r="74" spans="1:15" s="245" customFormat="1" ht="11.25">
      <c r="B74" s="299"/>
      <c r="C74" s="302"/>
    </row>
    <row r="75" spans="1:15" s="245" customFormat="1" ht="11.25"/>
  </sheetData>
  <mergeCells count="10">
    <mergeCell ref="A66:J66"/>
    <mergeCell ref="E10:J11"/>
    <mergeCell ref="K10:O11"/>
    <mergeCell ref="A1:D1"/>
    <mergeCell ref="A2:D2"/>
    <mergeCell ref="A10:A12"/>
    <mergeCell ref="B10:B12"/>
    <mergeCell ref="C10:C12"/>
    <mergeCell ref="D10:D12"/>
    <mergeCell ref="L7:M7"/>
  </mergeCells>
  <pageMargins left="0.70866141732283472" right="0.31496062992125984" top="0.94488188976377963" bottom="0.74803149606299213" header="0.31496062992125984" footer="0.31496062992125984"/>
  <pageSetup paperSize="9" scale="60" orientation="landscape" r:id="rId1"/>
  <ignoredErrors>
    <ignoredError sqref="A13 A42:A63 A26:A38 A15:A2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01"/>
  <sheetViews>
    <sheetView topLeftCell="A37" workbookViewId="0">
      <selection activeCell="B68" sqref="B68"/>
    </sheetView>
  </sheetViews>
  <sheetFormatPr defaultRowHeight="12.75"/>
  <cols>
    <col min="1" max="1" width="3.28515625" style="21" customWidth="1"/>
    <col min="2" max="2" width="60.7109375" style="9" customWidth="1"/>
    <col min="3" max="3" width="8.7109375" style="10" customWidth="1"/>
    <col min="4" max="4" width="8.7109375" style="11" customWidth="1"/>
    <col min="5" max="240" width="11.42578125" style="2" customWidth="1"/>
    <col min="241" max="16384" width="9.140625" style="2"/>
  </cols>
  <sheetData>
    <row r="1" spans="1:15">
      <c r="A1" s="405" t="s">
        <v>259</v>
      </c>
      <c r="B1" s="405"/>
      <c r="C1" s="405"/>
      <c r="D1" s="405"/>
    </row>
    <row r="2" spans="1:15">
      <c r="A2" s="406" t="s">
        <v>357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4" customFormat="1">
      <c r="A4" s="184" t="s">
        <v>137</v>
      </c>
      <c r="B4" s="5"/>
      <c r="C4" s="5"/>
      <c r="D4" s="6"/>
    </row>
    <row r="5" spans="1:15" s="4" customFormat="1">
      <c r="A5" s="184" t="s">
        <v>85</v>
      </c>
      <c r="D5" s="7"/>
    </row>
    <row r="6" spans="1:15" s="4" customFormat="1">
      <c r="A6" s="185" t="s">
        <v>149</v>
      </c>
      <c r="D6" s="7"/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O94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47"/>
      <c r="M8" s="325"/>
      <c r="N8" s="325"/>
    </row>
    <row r="9" spans="1:15">
      <c r="A9" s="12"/>
      <c r="B9" s="13"/>
    </row>
    <row r="10" spans="1:15" s="8" customFormat="1" ht="13.5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13.5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22.5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15">
        <v>1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>
      <c r="A14" s="22"/>
      <c r="B14" s="78" t="s">
        <v>43</v>
      </c>
      <c r="C14" s="79"/>
      <c r="D14" s="25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</row>
    <row r="15" spans="1:15" s="8" customFormat="1" ht="38.25">
      <c r="A15" s="15">
        <v>1</v>
      </c>
      <c r="B15" s="28" t="s">
        <v>29</v>
      </c>
      <c r="C15" s="80" t="s">
        <v>4</v>
      </c>
      <c r="D15" s="18">
        <v>1</v>
      </c>
      <c r="E15" s="306"/>
      <c r="F15" s="307"/>
      <c r="G15" s="308"/>
      <c r="H15" s="307"/>
      <c r="I15" s="307"/>
      <c r="J15" s="307">
        <f t="shared" ref="J15" si="1">G15+H15+I15</f>
        <v>0</v>
      </c>
      <c r="K15" s="307"/>
      <c r="L15" s="307"/>
      <c r="M15" s="307"/>
      <c r="N15" s="307"/>
      <c r="O15" s="307">
        <f t="shared" ref="O15" si="2">N15+M15+L15</f>
        <v>0</v>
      </c>
    </row>
    <row r="16" spans="1:15" s="8" customFormat="1">
      <c r="A16" s="96">
        <v>2</v>
      </c>
      <c r="B16" s="89" t="s">
        <v>28</v>
      </c>
      <c r="C16" s="107" t="s">
        <v>6</v>
      </c>
      <c r="D16" s="97">
        <v>195</v>
      </c>
      <c r="E16" s="306"/>
      <c r="F16" s="307"/>
      <c r="G16" s="308"/>
      <c r="H16" s="307"/>
      <c r="I16" s="307"/>
      <c r="J16" s="307">
        <f t="shared" ref="J16:J79" si="3">G16+H16+I16</f>
        <v>0</v>
      </c>
      <c r="K16" s="307"/>
      <c r="L16" s="307"/>
      <c r="M16" s="307"/>
      <c r="N16" s="307"/>
      <c r="O16" s="307">
        <f t="shared" ref="O16:O79" si="4">N16+M16+L16</f>
        <v>0</v>
      </c>
    </row>
    <row r="17" spans="1:15" s="1" customFormat="1" ht="15.75">
      <c r="A17" s="92">
        <f>A16+1</f>
        <v>3</v>
      </c>
      <c r="B17" s="108" t="s">
        <v>20</v>
      </c>
      <c r="C17" s="106" t="s">
        <v>8</v>
      </c>
      <c r="D17" s="91">
        <v>2600</v>
      </c>
      <c r="E17" s="306"/>
      <c r="F17" s="307"/>
      <c r="G17" s="308"/>
      <c r="H17" s="307"/>
      <c r="I17" s="307"/>
      <c r="J17" s="307">
        <f t="shared" si="3"/>
        <v>0</v>
      </c>
      <c r="K17" s="307"/>
      <c r="L17" s="307"/>
      <c r="M17" s="307"/>
      <c r="N17" s="307"/>
      <c r="O17" s="307">
        <f t="shared" si="4"/>
        <v>0</v>
      </c>
    </row>
    <row r="18" spans="1:15" s="1" customFormat="1" ht="15.75">
      <c r="A18" s="94"/>
      <c r="B18" s="108" t="s">
        <v>21</v>
      </c>
      <c r="C18" s="106" t="s">
        <v>9</v>
      </c>
      <c r="D18" s="91">
        <f>D17</f>
        <v>2600</v>
      </c>
      <c r="E18" s="306"/>
      <c r="F18" s="307"/>
      <c r="G18" s="308"/>
      <c r="H18" s="307"/>
      <c r="I18" s="307"/>
      <c r="J18" s="307">
        <f t="shared" si="3"/>
        <v>0</v>
      </c>
      <c r="K18" s="307"/>
      <c r="L18" s="307"/>
      <c r="M18" s="307"/>
      <c r="N18" s="307"/>
      <c r="O18" s="307">
        <f t="shared" si="4"/>
        <v>0</v>
      </c>
    </row>
    <row r="19" spans="1:15" s="1" customFormat="1" ht="15.75">
      <c r="A19" s="94"/>
      <c r="B19" s="108" t="s">
        <v>22</v>
      </c>
      <c r="C19" s="106" t="s">
        <v>9</v>
      </c>
      <c r="D19" s="91">
        <f>D17*1.15</f>
        <v>2990</v>
      </c>
      <c r="E19" s="306"/>
      <c r="F19" s="307"/>
      <c r="G19" s="308"/>
      <c r="H19" s="307"/>
      <c r="I19" s="307"/>
      <c r="J19" s="307">
        <f t="shared" si="3"/>
        <v>0</v>
      </c>
      <c r="K19" s="307"/>
      <c r="L19" s="307"/>
      <c r="M19" s="307"/>
      <c r="N19" s="307"/>
      <c r="O19" s="307">
        <f t="shared" si="4"/>
        <v>0</v>
      </c>
    </row>
    <row r="20" spans="1:15" s="44" customFormat="1" ht="15.75">
      <c r="A20" s="88">
        <v>4</v>
      </c>
      <c r="B20" s="89" t="s">
        <v>94</v>
      </c>
      <c r="C20" s="107" t="s">
        <v>10</v>
      </c>
      <c r="D20" s="91">
        <v>2189.9</v>
      </c>
      <c r="E20" s="306"/>
      <c r="F20" s="307"/>
      <c r="G20" s="308"/>
      <c r="H20" s="307"/>
      <c r="I20" s="307"/>
      <c r="J20" s="307">
        <f t="shared" si="3"/>
        <v>0</v>
      </c>
      <c r="K20" s="307"/>
      <c r="L20" s="307"/>
      <c r="M20" s="307"/>
      <c r="N20" s="307"/>
      <c r="O20" s="307">
        <f t="shared" si="4"/>
        <v>0</v>
      </c>
    </row>
    <row r="21" spans="1:15" s="44" customFormat="1">
      <c r="A21" s="88"/>
      <c r="B21" s="77" t="s">
        <v>216</v>
      </c>
      <c r="C21" s="107" t="s">
        <v>5</v>
      </c>
      <c r="D21" s="91">
        <f>D20*0.2</f>
        <v>437.98</v>
      </c>
      <c r="E21" s="306"/>
      <c r="F21" s="307"/>
      <c r="G21" s="308"/>
      <c r="H21" s="307"/>
      <c r="I21" s="307"/>
      <c r="J21" s="307">
        <f t="shared" si="3"/>
        <v>0</v>
      </c>
      <c r="K21" s="307"/>
      <c r="L21" s="307"/>
      <c r="M21" s="307"/>
      <c r="N21" s="307"/>
      <c r="O21" s="307">
        <f t="shared" si="4"/>
        <v>0</v>
      </c>
    </row>
    <row r="22" spans="1:15" s="44" customFormat="1" ht="27.75" customHeight="1">
      <c r="A22" s="88">
        <v>5</v>
      </c>
      <c r="B22" s="89" t="s">
        <v>126</v>
      </c>
      <c r="C22" s="107" t="s">
        <v>54</v>
      </c>
      <c r="D22" s="91">
        <v>2189.9</v>
      </c>
      <c r="E22" s="306"/>
      <c r="F22" s="307"/>
      <c r="G22" s="308"/>
      <c r="H22" s="307"/>
      <c r="I22" s="307"/>
      <c r="J22" s="307">
        <f t="shared" si="3"/>
        <v>0</v>
      </c>
      <c r="K22" s="307"/>
      <c r="L22" s="307"/>
      <c r="M22" s="307"/>
      <c r="N22" s="307"/>
      <c r="O22" s="307">
        <f t="shared" si="4"/>
        <v>0</v>
      </c>
    </row>
    <row r="23" spans="1:15" s="44" customFormat="1">
      <c r="A23" s="88"/>
      <c r="B23" s="28" t="s">
        <v>27</v>
      </c>
      <c r="C23" s="107" t="s">
        <v>0</v>
      </c>
      <c r="D23" s="91">
        <v>1</v>
      </c>
      <c r="E23" s="306"/>
      <c r="F23" s="307"/>
      <c r="G23" s="308"/>
      <c r="H23" s="307"/>
      <c r="I23" s="307"/>
      <c r="J23" s="307">
        <f t="shared" si="3"/>
        <v>0</v>
      </c>
      <c r="K23" s="307"/>
      <c r="L23" s="307"/>
      <c r="M23" s="307"/>
      <c r="N23" s="307"/>
      <c r="O23" s="307">
        <f t="shared" si="4"/>
        <v>0</v>
      </c>
    </row>
    <row r="24" spans="1:15" s="44" customFormat="1">
      <c r="A24" s="88"/>
      <c r="B24" s="77" t="s">
        <v>217</v>
      </c>
      <c r="C24" s="107" t="s">
        <v>5</v>
      </c>
      <c r="D24" s="91">
        <f>SUM(D22)*4</f>
        <v>8759.6</v>
      </c>
      <c r="E24" s="306"/>
      <c r="F24" s="307"/>
      <c r="G24" s="308"/>
      <c r="H24" s="307"/>
      <c r="I24" s="307"/>
      <c r="J24" s="307">
        <f t="shared" si="3"/>
        <v>0</v>
      </c>
      <c r="K24" s="307"/>
      <c r="L24" s="307"/>
      <c r="M24" s="307"/>
      <c r="N24" s="307"/>
      <c r="O24" s="307">
        <f t="shared" si="4"/>
        <v>0</v>
      </c>
    </row>
    <row r="25" spans="1:15" s="44" customFormat="1" ht="15.75">
      <c r="A25" s="88">
        <v>11</v>
      </c>
      <c r="B25" s="89" t="s">
        <v>95</v>
      </c>
      <c r="C25" s="107" t="s">
        <v>10</v>
      </c>
      <c r="D25" s="91">
        <v>2189.9</v>
      </c>
      <c r="E25" s="306"/>
      <c r="F25" s="307"/>
      <c r="G25" s="308"/>
      <c r="H25" s="307"/>
      <c r="I25" s="307"/>
      <c r="J25" s="307">
        <f t="shared" si="3"/>
        <v>0</v>
      </c>
      <c r="K25" s="307"/>
      <c r="L25" s="307"/>
      <c r="M25" s="307"/>
      <c r="N25" s="307"/>
      <c r="O25" s="307">
        <f t="shared" si="4"/>
        <v>0</v>
      </c>
    </row>
    <row r="26" spans="1:15" s="44" customFormat="1" ht="15.75">
      <c r="A26" s="90"/>
      <c r="B26" s="177" t="s">
        <v>219</v>
      </c>
      <c r="C26" s="107" t="s">
        <v>10</v>
      </c>
      <c r="D26" s="91">
        <f>D25*1.05</f>
        <v>2299.4</v>
      </c>
      <c r="E26" s="306"/>
      <c r="F26" s="307"/>
      <c r="G26" s="308"/>
      <c r="H26" s="307"/>
      <c r="I26" s="307"/>
      <c r="J26" s="307">
        <f t="shared" si="3"/>
        <v>0</v>
      </c>
      <c r="K26" s="307"/>
      <c r="L26" s="307"/>
      <c r="M26" s="307"/>
      <c r="N26" s="307"/>
      <c r="O26" s="307">
        <f t="shared" si="4"/>
        <v>0</v>
      </c>
    </row>
    <row r="27" spans="1:15" s="44" customFormat="1">
      <c r="A27" s="90"/>
      <c r="B27" s="77" t="s">
        <v>217</v>
      </c>
      <c r="C27" s="107" t="s">
        <v>5</v>
      </c>
      <c r="D27" s="92">
        <f>D25*6</f>
        <v>13139</v>
      </c>
      <c r="E27" s="306"/>
      <c r="F27" s="307"/>
      <c r="G27" s="308"/>
      <c r="H27" s="307"/>
      <c r="I27" s="307"/>
      <c r="J27" s="307">
        <f t="shared" si="3"/>
        <v>0</v>
      </c>
      <c r="K27" s="307"/>
      <c r="L27" s="307"/>
      <c r="M27" s="307"/>
      <c r="N27" s="307"/>
      <c r="O27" s="307">
        <f t="shared" si="4"/>
        <v>0</v>
      </c>
    </row>
    <row r="28" spans="1:15" s="44" customFormat="1">
      <c r="A28" s="90"/>
      <c r="B28" s="28" t="s">
        <v>218</v>
      </c>
      <c r="C28" s="107" t="s">
        <v>96</v>
      </c>
      <c r="D28" s="92">
        <f>D25*5</f>
        <v>10950</v>
      </c>
      <c r="E28" s="306"/>
      <c r="F28" s="307"/>
      <c r="G28" s="308"/>
      <c r="H28" s="307"/>
      <c r="I28" s="307"/>
      <c r="J28" s="307">
        <f t="shared" si="3"/>
        <v>0</v>
      </c>
      <c r="K28" s="307"/>
      <c r="L28" s="307"/>
      <c r="M28" s="307"/>
      <c r="N28" s="307"/>
      <c r="O28" s="307">
        <f t="shared" si="4"/>
        <v>0</v>
      </c>
    </row>
    <row r="29" spans="1:15" s="44" customFormat="1">
      <c r="A29" s="90"/>
      <c r="B29" s="89" t="s">
        <v>97</v>
      </c>
      <c r="C29" s="107" t="s">
        <v>6</v>
      </c>
      <c r="D29" s="91">
        <v>200</v>
      </c>
      <c r="E29" s="306"/>
      <c r="F29" s="307"/>
      <c r="G29" s="308"/>
      <c r="H29" s="307"/>
      <c r="I29" s="307"/>
      <c r="J29" s="307">
        <f t="shared" si="3"/>
        <v>0</v>
      </c>
      <c r="K29" s="307"/>
      <c r="L29" s="307"/>
      <c r="M29" s="307"/>
      <c r="N29" s="307"/>
      <c r="O29" s="307">
        <f t="shared" si="4"/>
        <v>0</v>
      </c>
    </row>
    <row r="30" spans="1:15" s="44" customFormat="1" ht="15.75">
      <c r="A30" s="88">
        <v>12</v>
      </c>
      <c r="B30" s="89" t="s">
        <v>98</v>
      </c>
      <c r="C30" s="107" t="s">
        <v>10</v>
      </c>
      <c r="D30" s="91">
        <f>SUM(D25)</f>
        <v>2189.9</v>
      </c>
      <c r="E30" s="306"/>
      <c r="F30" s="307"/>
      <c r="G30" s="308"/>
      <c r="H30" s="307"/>
      <c r="I30" s="307"/>
      <c r="J30" s="307">
        <f t="shared" si="3"/>
        <v>0</v>
      </c>
      <c r="K30" s="307"/>
      <c r="L30" s="307"/>
      <c r="M30" s="307"/>
      <c r="N30" s="307"/>
      <c r="O30" s="307">
        <f t="shared" si="4"/>
        <v>0</v>
      </c>
    </row>
    <row r="31" spans="1:15" s="44" customFormat="1" ht="15.75">
      <c r="A31" s="90"/>
      <c r="B31" s="77" t="s">
        <v>366</v>
      </c>
      <c r="C31" s="107" t="s">
        <v>10</v>
      </c>
      <c r="D31" s="138">
        <f>D30*1.15</f>
        <v>2518.4</v>
      </c>
      <c r="E31" s="306"/>
      <c r="F31" s="307"/>
      <c r="G31" s="308"/>
      <c r="H31" s="307"/>
      <c r="I31" s="307"/>
      <c r="J31" s="307">
        <f t="shared" si="3"/>
        <v>0</v>
      </c>
      <c r="K31" s="307"/>
      <c r="L31" s="307"/>
      <c r="M31" s="307"/>
      <c r="N31" s="307"/>
      <c r="O31" s="307">
        <f t="shared" si="4"/>
        <v>0</v>
      </c>
    </row>
    <row r="32" spans="1:15" s="44" customFormat="1">
      <c r="A32" s="90"/>
      <c r="B32" s="77" t="s">
        <v>217</v>
      </c>
      <c r="C32" s="107" t="s">
        <v>5</v>
      </c>
      <c r="D32" s="92">
        <f>D30*6</f>
        <v>13139</v>
      </c>
      <c r="E32" s="306"/>
      <c r="F32" s="307"/>
      <c r="G32" s="308"/>
      <c r="H32" s="307"/>
      <c r="I32" s="307"/>
      <c r="J32" s="307">
        <f t="shared" si="3"/>
        <v>0</v>
      </c>
      <c r="K32" s="307"/>
      <c r="L32" s="307"/>
      <c r="M32" s="307"/>
      <c r="N32" s="307"/>
      <c r="O32" s="307">
        <f t="shared" si="4"/>
        <v>0</v>
      </c>
    </row>
    <row r="33" spans="1:15" s="44" customFormat="1">
      <c r="A33" s="90"/>
      <c r="B33" s="89" t="s">
        <v>65</v>
      </c>
      <c r="C33" s="107" t="s">
        <v>6</v>
      </c>
      <c r="D33" s="91">
        <v>700</v>
      </c>
      <c r="E33" s="306"/>
      <c r="F33" s="307"/>
      <c r="G33" s="308"/>
      <c r="H33" s="307"/>
      <c r="I33" s="307"/>
      <c r="J33" s="307">
        <f t="shared" si="3"/>
        <v>0</v>
      </c>
      <c r="K33" s="307"/>
      <c r="L33" s="307"/>
      <c r="M33" s="307"/>
      <c r="N33" s="307"/>
      <c r="O33" s="307">
        <f t="shared" si="4"/>
        <v>0</v>
      </c>
    </row>
    <row r="34" spans="1:15" s="44" customFormat="1" ht="15.75">
      <c r="A34" s="88">
        <v>13</v>
      </c>
      <c r="B34" s="89" t="s">
        <v>73</v>
      </c>
      <c r="C34" s="107" t="s">
        <v>10</v>
      </c>
      <c r="D34" s="91">
        <f>D30</f>
        <v>2189.9</v>
      </c>
      <c r="E34" s="306"/>
      <c r="F34" s="307"/>
      <c r="G34" s="308"/>
      <c r="H34" s="307"/>
      <c r="I34" s="307"/>
      <c r="J34" s="307">
        <f t="shared" si="3"/>
        <v>0</v>
      </c>
      <c r="K34" s="307"/>
      <c r="L34" s="307"/>
      <c r="M34" s="307"/>
      <c r="N34" s="307"/>
      <c r="O34" s="307">
        <f t="shared" si="4"/>
        <v>0</v>
      </c>
    </row>
    <row r="35" spans="1:15" s="44" customFormat="1">
      <c r="A35" s="90"/>
      <c r="B35" s="77" t="s">
        <v>220</v>
      </c>
      <c r="C35" s="107" t="s">
        <v>5</v>
      </c>
      <c r="D35" s="92">
        <v>362</v>
      </c>
      <c r="E35" s="306"/>
      <c r="F35" s="307"/>
      <c r="G35" s="308"/>
      <c r="H35" s="307"/>
      <c r="I35" s="307"/>
      <c r="J35" s="307">
        <f t="shared" si="3"/>
        <v>0</v>
      </c>
      <c r="K35" s="307"/>
      <c r="L35" s="307"/>
      <c r="M35" s="307"/>
      <c r="N35" s="307"/>
      <c r="O35" s="307">
        <f t="shared" si="4"/>
        <v>0</v>
      </c>
    </row>
    <row r="36" spans="1:15" s="44" customFormat="1">
      <c r="A36" s="90"/>
      <c r="B36" s="77" t="s">
        <v>221</v>
      </c>
      <c r="C36" s="107" t="s">
        <v>5</v>
      </c>
      <c r="D36" s="92">
        <f>D34*1.8*2.5</f>
        <v>9855</v>
      </c>
      <c r="E36" s="306"/>
      <c r="F36" s="307"/>
      <c r="G36" s="308"/>
      <c r="H36" s="307"/>
      <c r="I36" s="307"/>
      <c r="J36" s="307">
        <f t="shared" si="3"/>
        <v>0</v>
      </c>
      <c r="K36" s="307"/>
      <c r="L36" s="307"/>
      <c r="M36" s="307"/>
      <c r="N36" s="307"/>
      <c r="O36" s="307">
        <f t="shared" si="4"/>
        <v>0</v>
      </c>
    </row>
    <row r="37" spans="1:15" s="44" customFormat="1" ht="15.75">
      <c r="A37" s="90">
        <v>14</v>
      </c>
      <c r="B37" s="89" t="s">
        <v>13</v>
      </c>
      <c r="C37" s="107" t="s">
        <v>10</v>
      </c>
      <c r="D37" s="91">
        <f>SUM(D25)</f>
        <v>2189.9</v>
      </c>
      <c r="E37" s="306"/>
      <c r="F37" s="307"/>
      <c r="G37" s="308"/>
      <c r="H37" s="307"/>
      <c r="I37" s="307"/>
      <c r="J37" s="307">
        <f t="shared" si="3"/>
        <v>0</v>
      </c>
      <c r="K37" s="307"/>
      <c r="L37" s="307"/>
      <c r="M37" s="307"/>
      <c r="N37" s="307"/>
      <c r="O37" s="307">
        <f t="shared" si="4"/>
        <v>0</v>
      </c>
    </row>
    <row r="38" spans="1:15" s="44" customFormat="1">
      <c r="A38" s="90"/>
      <c r="B38" s="77" t="s">
        <v>210</v>
      </c>
      <c r="C38" s="107" t="s">
        <v>5</v>
      </c>
      <c r="D38" s="92">
        <f>D37*0.18</f>
        <v>394</v>
      </c>
      <c r="E38" s="306"/>
      <c r="F38" s="307"/>
      <c r="G38" s="308"/>
      <c r="H38" s="307"/>
      <c r="I38" s="307"/>
      <c r="J38" s="307">
        <f t="shared" si="3"/>
        <v>0</v>
      </c>
      <c r="K38" s="307"/>
      <c r="L38" s="307"/>
      <c r="M38" s="307"/>
      <c r="N38" s="307"/>
      <c r="O38" s="307">
        <f t="shared" si="4"/>
        <v>0</v>
      </c>
    </row>
    <row r="39" spans="1:15" s="44" customFormat="1">
      <c r="A39" s="90"/>
      <c r="B39" s="77" t="s">
        <v>224</v>
      </c>
      <c r="C39" s="107" t="s">
        <v>5</v>
      </c>
      <c r="D39" s="92">
        <f>D37*0.3</f>
        <v>657</v>
      </c>
      <c r="E39" s="306"/>
      <c r="F39" s="307"/>
      <c r="G39" s="308"/>
      <c r="H39" s="307"/>
      <c r="I39" s="307"/>
      <c r="J39" s="307">
        <f t="shared" si="3"/>
        <v>0</v>
      </c>
      <c r="K39" s="307"/>
      <c r="L39" s="307"/>
      <c r="M39" s="307"/>
      <c r="N39" s="307"/>
      <c r="O39" s="307">
        <f t="shared" si="4"/>
        <v>0</v>
      </c>
    </row>
    <row r="40" spans="1:15" s="1" customFormat="1" ht="25.5">
      <c r="A40" s="90">
        <f>A37+1</f>
        <v>15</v>
      </c>
      <c r="B40" s="108" t="s">
        <v>99</v>
      </c>
      <c r="C40" s="107" t="s">
        <v>10</v>
      </c>
      <c r="D40" s="91">
        <v>166.07</v>
      </c>
      <c r="E40" s="306"/>
      <c r="F40" s="307"/>
      <c r="G40" s="308"/>
      <c r="H40" s="307"/>
      <c r="I40" s="307"/>
      <c r="J40" s="307">
        <f t="shared" si="3"/>
        <v>0</v>
      </c>
      <c r="K40" s="307"/>
      <c r="L40" s="307"/>
      <c r="M40" s="307"/>
      <c r="N40" s="307"/>
      <c r="O40" s="307">
        <f t="shared" si="4"/>
        <v>0</v>
      </c>
    </row>
    <row r="41" spans="1:15" s="1" customFormat="1" ht="15.75">
      <c r="A41" s="94"/>
      <c r="B41" s="177" t="s">
        <v>223</v>
      </c>
      <c r="C41" s="106" t="s">
        <v>9</v>
      </c>
      <c r="D41" s="91">
        <f>D40*1.05</f>
        <v>174.37</v>
      </c>
      <c r="E41" s="306"/>
      <c r="F41" s="307"/>
      <c r="G41" s="308"/>
      <c r="H41" s="307"/>
      <c r="I41" s="307"/>
      <c r="J41" s="307">
        <f t="shared" si="3"/>
        <v>0</v>
      </c>
      <c r="K41" s="307"/>
      <c r="L41" s="307"/>
      <c r="M41" s="307"/>
      <c r="N41" s="307"/>
      <c r="O41" s="307">
        <f t="shared" si="4"/>
        <v>0</v>
      </c>
    </row>
    <row r="42" spans="1:15" s="1" customFormat="1">
      <c r="A42" s="94"/>
      <c r="B42" s="77" t="s">
        <v>217</v>
      </c>
      <c r="C42" s="106" t="s">
        <v>5</v>
      </c>
      <c r="D42" s="91">
        <f>D40*6</f>
        <v>996.42</v>
      </c>
      <c r="E42" s="306"/>
      <c r="F42" s="307"/>
      <c r="G42" s="308"/>
      <c r="H42" s="307"/>
      <c r="I42" s="307"/>
      <c r="J42" s="307">
        <f t="shared" si="3"/>
        <v>0</v>
      </c>
      <c r="K42" s="307"/>
      <c r="L42" s="307"/>
      <c r="M42" s="307"/>
      <c r="N42" s="307"/>
      <c r="O42" s="307">
        <f t="shared" si="4"/>
        <v>0</v>
      </c>
    </row>
    <row r="43" spans="1:15" s="1" customFormat="1">
      <c r="A43" s="94"/>
      <c r="B43" s="28" t="s">
        <v>222</v>
      </c>
      <c r="C43" s="106" t="s">
        <v>96</v>
      </c>
      <c r="D43" s="91">
        <f>D40*5</f>
        <v>830.35</v>
      </c>
      <c r="E43" s="306"/>
      <c r="F43" s="307"/>
      <c r="G43" s="308"/>
      <c r="H43" s="307"/>
      <c r="I43" s="307"/>
      <c r="J43" s="307">
        <f t="shared" si="3"/>
        <v>0</v>
      </c>
      <c r="K43" s="307"/>
      <c r="L43" s="307"/>
      <c r="M43" s="307"/>
      <c r="N43" s="307"/>
      <c r="O43" s="307">
        <f t="shared" si="4"/>
        <v>0</v>
      </c>
    </row>
    <row r="44" spans="1:15" s="44" customFormat="1" ht="15.75">
      <c r="A44" s="90">
        <f>A40+1</f>
        <v>16</v>
      </c>
      <c r="B44" s="89" t="s">
        <v>100</v>
      </c>
      <c r="C44" s="107" t="s">
        <v>10</v>
      </c>
      <c r="D44" s="91">
        <f>D40</f>
        <v>166.07</v>
      </c>
      <c r="E44" s="306"/>
      <c r="F44" s="307"/>
      <c r="G44" s="308"/>
      <c r="H44" s="307"/>
      <c r="I44" s="307"/>
      <c r="J44" s="307">
        <f t="shared" si="3"/>
        <v>0</v>
      </c>
      <c r="K44" s="307"/>
      <c r="L44" s="307"/>
      <c r="M44" s="307"/>
      <c r="N44" s="307"/>
      <c r="O44" s="307">
        <f t="shared" si="4"/>
        <v>0</v>
      </c>
    </row>
    <row r="45" spans="1:15" s="44" customFormat="1" ht="15.75">
      <c r="A45" s="90"/>
      <c r="B45" s="77" t="s">
        <v>366</v>
      </c>
      <c r="C45" s="107" t="s">
        <v>10</v>
      </c>
      <c r="D45" s="91">
        <f>D44*1.03</f>
        <v>171.05</v>
      </c>
      <c r="E45" s="306"/>
      <c r="F45" s="307"/>
      <c r="G45" s="308"/>
      <c r="H45" s="307"/>
      <c r="I45" s="307"/>
      <c r="J45" s="307">
        <f t="shared" si="3"/>
        <v>0</v>
      </c>
      <c r="K45" s="307"/>
      <c r="L45" s="307"/>
      <c r="M45" s="307"/>
      <c r="N45" s="307"/>
      <c r="O45" s="307">
        <f t="shared" si="4"/>
        <v>0</v>
      </c>
    </row>
    <row r="46" spans="1:15" s="44" customFormat="1">
      <c r="A46" s="90"/>
      <c r="B46" s="77" t="s">
        <v>217</v>
      </c>
      <c r="C46" s="107" t="s">
        <v>5</v>
      </c>
      <c r="D46" s="91">
        <f>D44*6</f>
        <v>996.42</v>
      </c>
      <c r="E46" s="306"/>
      <c r="F46" s="307"/>
      <c r="G46" s="308"/>
      <c r="H46" s="307"/>
      <c r="I46" s="307"/>
      <c r="J46" s="307">
        <f t="shared" si="3"/>
        <v>0</v>
      </c>
      <c r="K46" s="307"/>
      <c r="L46" s="307"/>
      <c r="M46" s="307"/>
      <c r="N46" s="307"/>
      <c r="O46" s="307">
        <f t="shared" si="4"/>
        <v>0</v>
      </c>
    </row>
    <row r="47" spans="1:15" s="44" customFormat="1">
      <c r="A47" s="90"/>
      <c r="B47" s="89" t="s">
        <v>101</v>
      </c>
      <c r="C47" s="107" t="s">
        <v>6</v>
      </c>
      <c r="D47" s="91">
        <v>920</v>
      </c>
      <c r="E47" s="306"/>
      <c r="F47" s="307"/>
      <c r="G47" s="308"/>
      <c r="H47" s="307"/>
      <c r="I47" s="307"/>
      <c r="J47" s="307">
        <f t="shared" si="3"/>
        <v>0</v>
      </c>
      <c r="K47" s="307"/>
      <c r="L47" s="307"/>
      <c r="M47" s="307"/>
      <c r="N47" s="307"/>
      <c r="O47" s="307">
        <f t="shared" si="4"/>
        <v>0</v>
      </c>
    </row>
    <row r="48" spans="1:15" s="44" customFormat="1" ht="15.75">
      <c r="A48" s="88">
        <f>A44+1</f>
        <v>17</v>
      </c>
      <c r="B48" s="89" t="s">
        <v>102</v>
      </c>
      <c r="C48" s="107" t="s">
        <v>10</v>
      </c>
      <c r="D48" s="91">
        <f>SUM(D40)</f>
        <v>166.07</v>
      </c>
      <c r="E48" s="306"/>
      <c r="F48" s="307"/>
      <c r="G48" s="308"/>
      <c r="H48" s="307"/>
      <c r="I48" s="307"/>
      <c r="J48" s="307">
        <f t="shared" si="3"/>
        <v>0</v>
      </c>
      <c r="K48" s="307"/>
      <c r="L48" s="307"/>
      <c r="M48" s="307"/>
      <c r="N48" s="307"/>
      <c r="O48" s="307">
        <f t="shared" si="4"/>
        <v>0</v>
      </c>
    </row>
    <row r="49" spans="1:15" s="44" customFormat="1">
      <c r="A49" s="90"/>
      <c r="B49" s="77" t="s">
        <v>216</v>
      </c>
      <c r="C49" s="107" t="s">
        <v>5</v>
      </c>
      <c r="D49" s="92">
        <f>D48*0.18</f>
        <v>30</v>
      </c>
      <c r="E49" s="306"/>
      <c r="F49" s="307"/>
      <c r="G49" s="308"/>
      <c r="H49" s="307"/>
      <c r="I49" s="307"/>
      <c r="J49" s="307">
        <f t="shared" si="3"/>
        <v>0</v>
      </c>
      <c r="K49" s="307"/>
      <c r="L49" s="307"/>
      <c r="M49" s="307"/>
      <c r="N49" s="307"/>
      <c r="O49" s="307">
        <f t="shared" si="4"/>
        <v>0</v>
      </c>
    </row>
    <row r="50" spans="1:15" s="44" customFormat="1">
      <c r="A50" s="90"/>
      <c r="B50" s="77" t="s">
        <v>231</v>
      </c>
      <c r="C50" s="107" t="s">
        <v>5</v>
      </c>
      <c r="D50" s="92">
        <f>D48*1.8*2.5</f>
        <v>747</v>
      </c>
      <c r="E50" s="306"/>
      <c r="F50" s="307"/>
      <c r="G50" s="308"/>
      <c r="H50" s="307"/>
      <c r="I50" s="307"/>
      <c r="J50" s="307">
        <f t="shared" si="3"/>
        <v>0</v>
      </c>
      <c r="K50" s="307"/>
      <c r="L50" s="307"/>
      <c r="M50" s="307"/>
      <c r="N50" s="307"/>
      <c r="O50" s="307">
        <f t="shared" si="4"/>
        <v>0</v>
      </c>
    </row>
    <row r="51" spans="1:15" s="44" customFormat="1" ht="15.75">
      <c r="A51" s="90">
        <f>A48+1</f>
        <v>18</v>
      </c>
      <c r="B51" s="89" t="s">
        <v>103</v>
      </c>
      <c r="C51" s="107" t="s">
        <v>10</v>
      </c>
      <c r="D51" s="91">
        <f>D48</f>
        <v>166.07</v>
      </c>
      <c r="E51" s="306"/>
      <c r="F51" s="307"/>
      <c r="G51" s="308"/>
      <c r="H51" s="307"/>
      <c r="I51" s="307"/>
      <c r="J51" s="307">
        <f t="shared" si="3"/>
        <v>0</v>
      </c>
      <c r="K51" s="307"/>
      <c r="L51" s="307"/>
      <c r="M51" s="307"/>
      <c r="N51" s="307"/>
      <c r="O51" s="307">
        <f t="shared" si="4"/>
        <v>0</v>
      </c>
    </row>
    <row r="52" spans="1:15" s="44" customFormat="1">
      <c r="A52" s="90"/>
      <c r="B52" s="77" t="s">
        <v>210</v>
      </c>
      <c r="C52" s="107" t="s">
        <v>5</v>
      </c>
      <c r="D52" s="92">
        <f>D51*0.18</f>
        <v>30</v>
      </c>
      <c r="E52" s="306"/>
      <c r="F52" s="307"/>
      <c r="G52" s="308"/>
      <c r="H52" s="307"/>
      <c r="I52" s="307"/>
      <c r="J52" s="307">
        <f t="shared" si="3"/>
        <v>0</v>
      </c>
      <c r="K52" s="307"/>
      <c r="L52" s="307"/>
      <c r="M52" s="307"/>
      <c r="N52" s="307"/>
      <c r="O52" s="307">
        <f t="shared" si="4"/>
        <v>0</v>
      </c>
    </row>
    <row r="53" spans="1:15" s="44" customFormat="1">
      <c r="A53" s="90"/>
      <c r="B53" s="77" t="s">
        <v>224</v>
      </c>
      <c r="C53" s="107" t="s">
        <v>5</v>
      </c>
      <c r="D53" s="92">
        <f>D51*0.3</f>
        <v>50</v>
      </c>
      <c r="E53" s="306"/>
      <c r="F53" s="307"/>
      <c r="G53" s="308"/>
      <c r="H53" s="307"/>
      <c r="I53" s="307"/>
      <c r="J53" s="307">
        <f t="shared" si="3"/>
        <v>0</v>
      </c>
      <c r="K53" s="307"/>
      <c r="L53" s="307"/>
      <c r="M53" s="307"/>
      <c r="N53" s="307"/>
      <c r="O53" s="307">
        <f t="shared" si="4"/>
        <v>0</v>
      </c>
    </row>
    <row r="54" spans="1:15" s="44" customFormat="1" ht="15.75">
      <c r="A54" s="17">
        <v>19</v>
      </c>
      <c r="B54" s="28" t="s">
        <v>197</v>
      </c>
      <c r="C54" s="17" t="s">
        <v>10</v>
      </c>
      <c r="D54" s="176">
        <v>98.94</v>
      </c>
      <c r="E54" s="306"/>
      <c r="F54" s="307"/>
      <c r="G54" s="308"/>
      <c r="H54" s="307"/>
      <c r="I54" s="307"/>
      <c r="J54" s="307">
        <f t="shared" si="3"/>
        <v>0</v>
      </c>
      <c r="K54" s="307"/>
      <c r="L54" s="307"/>
      <c r="M54" s="307"/>
      <c r="N54" s="307"/>
      <c r="O54" s="307">
        <f t="shared" si="4"/>
        <v>0</v>
      </c>
    </row>
    <row r="55" spans="1:15" s="44" customFormat="1" ht="15.75">
      <c r="A55" s="17"/>
      <c r="B55" s="177" t="s">
        <v>219</v>
      </c>
      <c r="C55" s="17" t="s">
        <v>10</v>
      </c>
      <c r="D55" s="176">
        <f>D54*1.05</f>
        <v>103.89</v>
      </c>
      <c r="E55" s="306"/>
      <c r="F55" s="307"/>
      <c r="G55" s="308"/>
      <c r="H55" s="307"/>
      <c r="I55" s="307"/>
      <c r="J55" s="307">
        <f t="shared" si="3"/>
        <v>0</v>
      </c>
      <c r="K55" s="307"/>
      <c r="L55" s="307"/>
      <c r="M55" s="307"/>
      <c r="N55" s="307"/>
      <c r="O55" s="307">
        <f t="shared" si="4"/>
        <v>0</v>
      </c>
    </row>
    <row r="56" spans="1:15" s="44" customFormat="1">
      <c r="A56" s="17"/>
      <c r="B56" s="77" t="s">
        <v>217</v>
      </c>
      <c r="C56" s="17" t="s">
        <v>5</v>
      </c>
      <c r="D56" s="178">
        <f>D54*6</f>
        <v>594</v>
      </c>
      <c r="E56" s="306"/>
      <c r="F56" s="307"/>
      <c r="G56" s="308"/>
      <c r="H56" s="307"/>
      <c r="I56" s="307"/>
      <c r="J56" s="307">
        <f t="shared" si="3"/>
        <v>0</v>
      </c>
      <c r="K56" s="307"/>
      <c r="L56" s="307"/>
      <c r="M56" s="307"/>
      <c r="N56" s="307"/>
      <c r="O56" s="307">
        <f t="shared" si="4"/>
        <v>0</v>
      </c>
    </row>
    <row r="57" spans="1:15" s="44" customFormat="1">
      <c r="A57" s="17"/>
      <c r="B57" s="28" t="s">
        <v>218</v>
      </c>
      <c r="C57" s="17" t="s">
        <v>96</v>
      </c>
      <c r="D57" s="178">
        <f>D54*5</f>
        <v>495</v>
      </c>
      <c r="E57" s="306"/>
      <c r="F57" s="307"/>
      <c r="G57" s="308"/>
      <c r="H57" s="307"/>
      <c r="I57" s="307"/>
      <c r="J57" s="307">
        <f t="shared" si="3"/>
        <v>0</v>
      </c>
      <c r="K57" s="307"/>
      <c r="L57" s="307"/>
      <c r="M57" s="307"/>
      <c r="N57" s="307"/>
      <c r="O57" s="307">
        <f t="shared" si="4"/>
        <v>0</v>
      </c>
    </row>
    <row r="58" spans="1:15" s="44" customFormat="1" ht="15.75">
      <c r="A58" s="17">
        <v>20</v>
      </c>
      <c r="B58" s="28" t="s">
        <v>198</v>
      </c>
      <c r="C58" s="17" t="s">
        <v>10</v>
      </c>
      <c r="D58" s="51">
        <f>D54</f>
        <v>98.94</v>
      </c>
      <c r="E58" s="306"/>
      <c r="F58" s="307"/>
      <c r="G58" s="308"/>
      <c r="H58" s="307"/>
      <c r="I58" s="307"/>
      <c r="J58" s="307">
        <f t="shared" si="3"/>
        <v>0</v>
      </c>
      <c r="K58" s="307"/>
      <c r="L58" s="307"/>
      <c r="M58" s="307"/>
      <c r="N58" s="307"/>
      <c r="O58" s="307">
        <f t="shared" si="4"/>
        <v>0</v>
      </c>
    </row>
    <row r="59" spans="1:15" s="44" customFormat="1" ht="15.75">
      <c r="A59" s="17"/>
      <c r="B59" s="77" t="s">
        <v>366</v>
      </c>
      <c r="C59" s="17" t="s">
        <v>10</v>
      </c>
      <c r="D59" s="51">
        <f>D58*1.03</f>
        <v>101.91</v>
      </c>
      <c r="E59" s="306"/>
      <c r="F59" s="307"/>
      <c r="G59" s="308"/>
      <c r="H59" s="307"/>
      <c r="I59" s="307"/>
      <c r="J59" s="307">
        <f t="shared" si="3"/>
        <v>0</v>
      </c>
      <c r="K59" s="307"/>
      <c r="L59" s="307"/>
      <c r="M59" s="307"/>
      <c r="N59" s="307"/>
      <c r="O59" s="307">
        <f t="shared" si="4"/>
        <v>0</v>
      </c>
    </row>
    <row r="60" spans="1:15" s="44" customFormat="1">
      <c r="A60" s="17"/>
      <c r="B60" s="77" t="s">
        <v>217</v>
      </c>
      <c r="C60" s="17" t="s">
        <v>5</v>
      </c>
      <c r="D60" s="51">
        <f>D58*6</f>
        <v>593.64</v>
      </c>
      <c r="E60" s="306"/>
      <c r="F60" s="307"/>
      <c r="G60" s="308"/>
      <c r="H60" s="307"/>
      <c r="I60" s="307"/>
      <c r="J60" s="307">
        <f t="shared" si="3"/>
        <v>0</v>
      </c>
      <c r="K60" s="307"/>
      <c r="L60" s="307"/>
      <c r="M60" s="307"/>
      <c r="N60" s="307"/>
      <c r="O60" s="307">
        <f t="shared" si="4"/>
        <v>0</v>
      </c>
    </row>
    <row r="61" spans="1:15" s="44" customFormat="1" ht="15.75">
      <c r="A61" s="17">
        <v>21</v>
      </c>
      <c r="B61" s="28" t="s">
        <v>199</v>
      </c>
      <c r="C61" s="17" t="s">
        <v>10</v>
      </c>
      <c r="D61" s="51">
        <f>SUM(D54)</f>
        <v>98.94</v>
      </c>
      <c r="E61" s="306"/>
      <c r="F61" s="307"/>
      <c r="G61" s="308"/>
      <c r="H61" s="307"/>
      <c r="I61" s="307"/>
      <c r="J61" s="307">
        <f t="shared" si="3"/>
        <v>0</v>
      </c>
      <c r="K61" s="307"/>
      <c r="L61" s="307"/>
      <c r="M61" s="307"/>
      <c r="N61" s="307"/>
      <c r="O61" s="307">
        <f t="shared" si="4"/>
        <v>0</v>
      </c>
    </row>
    <row r="62" spans="1:15" s="44" customFormat="1">
      <c r="A62" s="17"/>
      <c r="B62" s="77" t="s">
        <v>216</v>
      </c>
      <c r="C62" s="17" t="s">
        <v>5</v>
      </c>
      <c r="D62" s="24">
        <f>D61*0.18</f>
        <v>18</v>
      </c>
      <c r="E62" s="306"/>
      <c r="F62" s="307"/>
      <c r="G62" s="308"/>
      <c r="H62" s="307"/>
      <c r="I62" s="307"/>
      <c r="J62" s="307">
        <f t="shared" si="3"/>
        <v>0</v>
      </c>
      <c r="K62" s="307"/>
      <c r="L62" s="307"/>
      <c r="M62" s="307"/>
      <c r="N62" s="307"/>
      <c r="O62" s="307">
        <f t="shared" si="4"/>
        <v>0</v>
      </c>
    </row>
    <row r="63" spans="1:15" s="44" customFormat="1">
      <c r="A63" s="17"/>
      <c r="B63" s="77" t="s">
        <v>231</v>
      </c>
      <c r="C63" s="17" t="s">
        <v>5</v>
      </c>
      <c r="D63" s="24">
        <f>D61*1.8*2.5</f>
        <v>445</v>
      </c>
      <c r="E63" s="306"/>
      <c r="F63" s="307"/>
      <c r="G63" s="308"/>
      <c r="H63" s="307"/>
      <c r="I63" s="307"/>
      <c r="J63" s="307">
        <f t="shared" si="3"/>
        <v>0</v>
      </c>
      <c r="K63" s="307"/>
      <c r="L63" s="307"/>
      <c r="M63" s="307"/>
      <c r="N63" s="307"/>
      <c r="O63" s="307">
        <f t="shared" si="4"/>
        <v>0</v>
      </c>
    </row>
    <row r="64" spans="1:15" s="44" customFormat="1" ht="15.75">
      <c r="A64" s="17">
        <v>22</v>
      </c>
      <c r="B64" s="28" t="s">
        <v>200</v>
      </c>
      <c r="C64" s="17" t="s">
        <v>10</v>
      </c>
      <c r="D64" s="51">
        <f>D61</f>
        <v>98.94</v>
      </c>
      <c r="E64" s="306"/>
      <c r="F64" s="307"/>
      <c r="G64" s="308"/>
      <c r="H64" s="307"/>
      <c r="I64" s="307"/>
      <c r="J64" s="307">
        <f t="shared" si="3"/>
        <v>0</v>
      </c>
      <c r="K64" s="307"/>
      <c r="L64" s="307"/>
      <c r="M64" s="307"/>
      <c r="N64" s="307"/>
      <c r="O64" s="307">
        <f t="shared" si="4"/>
        <v>0</v>
      </c>
    </row>
    <row r="65" spans="1:15" s="44" customFormat="1">
      <c r="A65" s="17"/>
      <c r="B65" s="77" t="s">
        <v>210</v>
      </c>
      <c r="C65" s="17" t="s">
        <v>5</v>
      </c>
      <c r="D65" s="24">
        <f>D64*0.18</f>
        <v>18</v>
      </c>
      <c r="E65" s="306"/>
      <c r="F65" s="307"/>
      <c r="G65" s="308"/>
      <c r="H65" s="307"/>
      <c r="I65" s="307"/>
      <c r="J65" s="307">
        <f t="shared" si="3"/>
        <v>0</v>
      </c>
      <c r="K65" s="307"/>
      <c r="L65" s="307"/>
      <c r="M65" s="307"/>
      <c r="N65" s="307"/>
      <c r="O65" s="307">
        <f t="shared" si="4"/>
        <v>0</v>
      </c>
    </row>
    <row r="66" spans="1:15" s="44" customFormat="1">
      <c r="A66" s="17"/>
      <c r="B66" s="77" t="s">
        <v>224</v>
      </c>
      <c r="C66" s="17" t="s">
        <v>5</v>
      </c>
      <c r="D66" s="24">
        <f>D64*0.3</f>
        <v>30</v>
      </c>
      <c r="E66" s="306"/>
      <c r="F66" s="307"/>
      <c r="G66" s="308"/>
      <c r="H66" s="307"/>
      <c r="I66" s="307"/>
      <c r="J66" s="307">
        <f t="shared" si="3"/>
        <v>0</v>
      </c>
      <c r="K66" s="307"/>
      <c r="L66" s="307"/>
      <c r="M66" s="307"/>
      <c r="N66" s="307"/>
      <c r="O66" s="307">
        <f t="shared" si="4"/>
        <v>0</v>
      </c>
    </row>
    <row r="67" spans="1:15" s="44" customFormat="1">
      <c r="A67" s="96">
        <v>23</v>
      </c>
      <c r="B67" s="89" t="s">
        <v>139</v>
      </c>
      <c r="C67" s="107" t="s">
        <v>51</v>
      </c>
      <c r="D67" s="97">
        <v>30</v>
      </c>
      <c r="E67" s="306"/>
      <c r="F67" s="307"/>
      <c r="G67" s="308"/>
      <c r="H67" s="307"/>
      <c r="I67" s="307"/>
      <c r="J67" s="307">
        <f t="shared" si="3"/>
        <v>0</v>
      </c>
      <c r="K67" s="307"/>
      <c r="L67" s="307"/>
      <c r="M67" s="307"/>
      <c r="N67" s="307"/>
      <c r="O67" s="307">
        <f t="shared" si="4"/>
        <v>0</v>
      </c>
    </row>
    <row r="68" spans="1:15" s="44" customFormat="1">
      <c r="A68" s="96"/>
      <c r="B68" s="89" t="s">
        <v>268</v>
      </c>
      <c r="C68" s="107" t="s">
        <v>51</v>
      </c>
      <c r="D68" s="97">
        <v>30</v>
      </c>
      <c r="E68" s="306"/>
      <c r="F68" s="307"/>
      <c r="G68" s="308"/>
      <c r="H68" s="307"/>
      <c r="I68" s="307"/>
      <c r="J68" s="307">
        <f t="shared" si="3"/>
        <v>0</v>
      </c>
      <c r="K68" s="307"/>
      <c r="L68" s="307"/>
      <c r="M68" s="307"/>
      <c r="N68" s="307"/>
      <c r="O68" s="307">
        <f t="shared" si="4"/>
        <v>0</v>
      </c>
    </row>
    <row r="69" spans="1:15" s="44" customFormat="1">
      <c r="A69" s="96">
        <v>24</v>
      </c>
      <c r="B69" s="89" t="s">
        <v>127</v>
      </c>
      <c r="C69" s="107" t="s">
        <v>54</v>
      </c>
      <c r="D69" s="91">
        <v>222</v>
      </c>
      <c r="E69" s="306"/>
      <c r="F69" s="307"/>
      <c r="G69" s="308"/>
      <c r="H69" s="307"/>
      <c r="I69" s="307"/>
      <c r="J69" s="307">
        <f t="shared" si="3"/>
        <v>0</v>
      </c>
      <c r="K69" s="307"/>
      <c r="L69" s="307"/>
      <c r="M69" s="307"/>
      <c r="N69" s="307"/>
      <c r="O69" s="307">
        <f t="shared" si="4"/>
        <v>0</v>
      </c>
    </row>
    <row r="70" spans="1:15" s="44" customFormat="1" ht="15.75">
      <c r="A70" s="88">
        <v>25</v>
      </c>
      <c r="B70" s="89" t="s">
        <v>121</v>
      </c>
      <c r="C70" s="107" t="s">
        <v>10</v>
      </c>
      <c r="D70" s="91">
        <v>296</v>
      </c>
      <c r="E70" s="306"/>
      <c r="F70" s="307"/>
      <c r="G70" s="308"/>
      <c r="H70" s="307"/>
      <c r="I70" s="307"/>
      <c r="J70" s="307">
        <f t="shared" si="3"/>
        <v>0</v>
      </c>
      <c r="K70" s="307"/>
      <c r="L70" s="307"/>
      <c r="M70" s="307"/>
      <c r="N70" s="307"/>
      <c r="O70" s="307">
        <f t="shared" si="4"/>
        <v>0</v>
      </c>
    </row>
    <row r="71" spans="1:15" s="44" customFormat="1">
      <c r="A71" s="90"/>
      <c r="B71" s="182" t="s">
        <v>226</v>
      </c>
      <c r="C71" s="107" t="s">
        <v>5</v>
      </c>
      <c r="D71" s="92">
        <f>SUM(D70)*0.2</f>
        <v>59</v>
      </c>
      <c r="E71" s="306"/>
      <c r="F71" s="307"/>
      <c r="G71" s="308"/>
      <c r="H71" s="307"/>
      <c r="I71" s="307"/>
      <c r="J71" s="307">
        <f t="shared" si="3"/>
        <v>0</v>
      </c>
      <c r="K71" s="307"/>
      <c r="L71" s="307"/>
      <c r="M71" s="307"/>
      <c r="N71" s="307"/>
      <c r="O71" s="307">
        <f t="shared" si="4"/>
        <v>0</v>
      </c>
    </row>
    <row r="72" spans="1:15" s="44" customFormat="1">
      <c r="A72" s="90"/>
      <c r="B72" s="28" t="s">
        <v>227</v>
      </c>
      <c r="C72" s="107" t="s">
        <v>5</v>
      </c>
      <c r="D72" s="92">
        <f>SUM(D70)*6</f>
        <v>1776</v>
      </c>
      <c r="E72" s="306"/>
      <c r="F72" s="307"/>
      <c r="G72" s="308"/>
      <c r="H72" s="307"/>
      <c r="I72" s="307"/>
      <c r="J72" s="307">
        <f t="shared" si="3"/>
        <v>0</v>
      </c>
      <c r="K72" s="307"/>
      <c r="L72" s="307"/>
      <c r="M72" s="307"/>
      <c r="N72" s="307"/>
      <c r="O72" s="307">
        <f t="shared" si="4"/>
        <v>0</v>
      </c>
    </row>
    <row r="73" spans="1:15" s="44" customFormat="1">
      <c r="A73" s="90"/>
      <c r="B73" s="28" t="s">
        <v>228</v>
      </c>
      <c r="C73" s="107" t="s">
        <v>5</v>
      </c>
      <c r="D73" s="92">
        <f>SUM(D70)*3</f>
        <v>888</v>
      </c>
      <c r="E73" s="306"/>
      <c r="F73" s="307"/>
      <c r="G73" s="308"/>
      <c r="H73" s="307"/>
      <c r="I73" s="307"/>
      <c r="J73" s="307">
        <f t="shared" si="3"/>
        <v>0</v>
      </c>
      <c r="K73" s="307"/>
      <c r="L73" s="307"/>
      <c r="M73" s="307"/>
      <c r="N73" s="307"/>
      <c r="O73" s="307">
        <f t="shared" si="4"/>
        <v>0</v>
      </c>
    </row>
    <row r="74" spans="1:15" s="44" customFormat="1" ht="12.75" customHeight="1">
      <c r="A74" s="90">
        <v>26</v>
      </c>
      <c r="B74" s="110" t="s">
        <v>129</v>
      </c>
      <c r="C74" s="111" t="s">
        <v>54</v>
      </c>
      <c r="D74" s="174">
        <v>296</v>
      </c>
      <c r="E74" s="306"/>
      <c r="F74" s="307"/>
      <c r="G74" s="308"/>
      <c r="H74" s="307"/>
      <c r="I74" s="307"/>
      <c r="J74" s="307">
        <f t="shared" si="3"/>
        <v>0</v>
      </c>
      <c r="K74" s="307"/>
      <c r="L74" s="307"/>
      <c r="M74" s="307"/>
      <c r="N74" s="307"/>
      <c r="O74" s="307">
        <f t="shared" si="4"/>
        <v>0</v>
      </c>
    </row>
    <row r="75" spans="1:15" s="44" customFormat="1" ht="12.75" customHeight="1">
      <c r="A75" s="90">
        <v>27</v>
      </c>
      <c r="B75" s="113" t="s">
        <v>130</v>
      </c>
      <c r="C75" s="114" t="s">
        <v>54</v>
      </c>
      <c r="D75" s="174">
        <v>592</v>
      </c>
      <c r="E75" s="306"/>
      <c r="F75" s="307"/>
      <c r="G75" s="308"/>
      <c r="H75" s="307"/>
      <c r="I75" s="307"/>
      <c r="J75" s="307">
        <f t="shared" si="3"/>
        <v>0</v>
      </c>
      <c r="K75" s="307"/>
      <c r="L75" s="307"/>
      <c r="M75" s="307"/>
      <c r="N75" s="307"/>
      <c r="O75" s="307">
        <f t="shared" si="4"/>
        <v>0</v>
      </c>
    </row>
    <row r="76" spans="1:15" s="44" customFormat="1" ht="25.5">
      <c r="A76" s="90">
        <v>28</v>
      </c>
      <c r="B76" s="110" t="s">
        <v>131</v>
      </c>
      <c r="C76" s="111" t="s">
        <v>54</v>
      </c>
      <c r="D76" s="175">
        <f>D75*1</f>
        <v>592</v>
      </c>
      <c r="E76" s="306"/>
      <c r="F76" s="307"/>
      <c r="G76" s="308"/>
      <c r="H76" s="307"/>
      <c r="I76" s="307"/>
      <c r="J76" s="307">
        <f t="shared" si="3"/>
        <v>0</v>
      </c>
      <c r="K76" s="307"/>
      <c r="L76" s="307"/>
      <c r="M76" s="307"/>
      <c r="N76" s="307"/>
      <c r="O76" s="307">
        <f t="shared" si="4"/>
        <v>0</v>
      </c>
    </row>
    <row r="77" spans="1:15" s="44" customFormat="1">
      <c r="A77" s="90"/>
      <c r="B77" s="110" t="s">
        <v>208</v>
      </c>
      <c r="C77" s="111" t="s">
        <v>5</v>
      </c>
      <c r="D77" s="175">
        <f>D76*1.8*2</f>
        <v>2131.1999999999998</v>
      </c>
      <c r="E77" s="306"/>
      <c r="F77" s="307"/>
      <c r="G77" s="308"/>
      <c r="H77" s="307"/>
      <c r="I77" s="307"/>
      <c r="J77" s="307">
        <f t="shared" si="3"/>
        <v>0</v>
      </c>
      <c r="K77" s="307"/>
      <c r="L77" s="307"/>
      <c r="M77" s="307"/>
      <c r="N77" s="307"/>
      <c r="O77" s="307">
        <f t="shared" si="4"/>
        <v>0</v>
      </c>
    </row>
    <row r="78" spans="1:15" s="44" customFormat="1" ht="25.5">
      <c r="A78" s="96">
        <v>29</v>
      </c>
      <c r="B78" s="110" t="s">
        <v>132</v>
      </c>
      <c r="C78" s="111" t="s">
        <v>54</v>
      </c>
      <c r="D78" s="175">
        <v>592</v>
      </c>
      <c r="E78" s="306"/>
      <c r="F78" s="307"/>
      <c r="G78" s="308"/>
      <c r="H78" s="307"/>
      <c r="I78" s="307"/>
      <c r="J78" s="307">
        <f t="shared" si="3"/>
        <v>0</v>
      </c>
      <c r="K78" s="307"/>
      <c r="L78" s="307"/>
      <c r="M78" s="307"/>
      <c r="N78" s="307"/>
      <c r="O78" s="307">
        <f t="shared" si="4"/>
        <v>0</v>
      </c>
    </row>
    <row r="79" spans="1:15" s="44" customFormat="1">
      <c r="A79" s="96"/>
      <c r="B79" s="110" t="s">
        <v>209</v>
      </c>
      <c r="C79" s="111" t="s">
        <v>5</v>
      </c>
      <c r="D79" s="175">
        <f>D78*0.8</f>
        <v>473.6</v>
      </c>
      <c r="E79" s="306"/>
      <c r="F79" s="307"/>
      <c r="G79" s="308"/>
      <c r="H79" s="307"/>
      <c r="I79" s="307"/>
      <c r="J79" s="307">
        <f t="shared" si="3"/>
        <v>0</v>
      </c>
      <c r="K79" s="307"/>
      <c r="L79" s="307"/>
      <c r="M79" s="307"/>
      <c r="N79" s="307"/>
      <c r="O79" s="307">
        <f t="shared" si="4"/>
        <v>0</v>
      </c>
    </row>
    <row r="80" spans="1:15" s="44" customFormat="1" ht="15.75">
      <c r="A80" s="96">
        <v>30</v>
      </c>
      <c r="B80" s="89" t="s">
        <v>128</v>
      </c>
      <c r="C80" s="107" t="s">
        <v>10</v>
      </c>
      <c r="D80" s="91">
        <v>296</v>
      </c>
      <c r="E80" s="306"/>
      <c r="F80" s="307"/>
      <c r="G80" s="308"/>
      <c r="H80" s="307"/>
      <c r="I80" s="307"/>
      <c r="J80" s="307">
        <f t="shared" ref="J80:J91" si="5">G80+H80+I80</f>
        <v>0</v>
      </c>
      <c r="K80" s="307"/>
      <c r="L80" s="307"/>
      <c r="M80" s="307"/>
      <c r="N80" s="307"/>
      <c r="O80" s="307">
        <f t="shared" ref="O80:O91" si="6">N80+M80+L80</f>
        <v>0</v>
      </c>
    </row>
    <row r="81" spans="1:15" s="44" customFormat="1">
      <c r="A81" s="96"/>
      <c r="B81" s="182" t="s">
        <v>226</v>
      </c>
      <c r="C81" s="107" t="s">
        <v>5</v>
      </c>
      <c r="D81" s="91">
        <f>SUM(D80)*0.2</f>
        <v>59.2</v>
      </c>
      <c r="E81" s="306"/>
      <c r="F81" s="307"/>
      <c r="G81" s="308"/>
      <c r="H81" s="307"/>
      <c r="I81" s="307"/>
      <c r="J81" s="307">
        <f t="shared" si="5"/>
        <v>0</v>
      </c>
      <c r="K81" s="307"/>
      <c r="L81" s="307"/>
      <c r="M81" s="307"/>
      <c r="N81" s="307"/>
      <c r="O81" s="307">
        <f t="shared" si="6"/>
        <v>0</v>
      </c>
    </row>
    <row r="82" spans="1:15" s="44" customFormat="1">
      <c r="A82" s="96"/>
      <c r="B82" s="89" t="s">
        <v>135</v>
      </c>
      <c r="C82" s="107" t="s">
        <v>54</v>
      </c>
      <c r="D82" s="91">
        <f>SUM(D80)*1.1</f>
        <v>325.60000000000002</v>
      </c>
      <c r="E82" s="306"/>
      <c r="F82" s="307"/>
      <c r="G82" s="308"/>
      <c r="H82" s="307"/>
      <c r="I82" s="307"/>
      <c r="J82" s="307">
        <f t="shared" si="5"/>
        <v>0</v>
      </c>
      <c r="K82" s="307"/>
      <c r="L82" s="307"/>
      <c r="M82" s="307"/>
      <c r="N82" s="307"/>
      <c r="O82" s="307">
        <f t="shared" si="6"/>
        <v>0</v>
      </c>
    </row>
    <row r="83" spans="1:15" s="44" customFormat="1">
      <c r="A83" s="96"/>
      <c r="B83" s="89" t="s">
        <v>136</v>
      </c>
      <c r="C83" s="107" t="s">
        <v>54</v>
      </c>
      <c r="D83" s="91">
        <v>50</v>
      </c>
      <c r="E83" s="306"/>
      <c r="F83" s="307"/>
      <c r="G83" s="308"/>
      <c r="H83" s="307"/>
      <c r="I83" s="307"/>
      <c r="J83" s="307">
        <f t="shared" si="5"/>
        <v>0</v>
      </c>
      <c r="K83" s="307"/>
      <c r="L83" s="307"/>
      <c r="M83" s="307"/>
      <c r="N83" s="307"/>
      <c r="O83" s="307">
        <f t="shared" si="6"/>
        <v>0</v>
      </c>
    </row>
    <row r="84" spans="1:15" s="44" customFormat="1">
      <c r="A84" s="96"/>
      <c r="B84" s="89" t="s">
        <v>134</v>
      </c>
      <c r="C84" s="107" t="s">
        <v>55</v>
      </c>
      <c r="D84" s="91">
        <v>17</v>
      </c>
      <c r="E84" s="306"/>
      <c r="F84" s="307"/>
      <c r="G84" s="308"/>
      <c r="H84" s="307"/>
      <c r="I84" s="307"/>
      <c r="J84" s="307">
        <f t="shared" si="5"/>
        <v>0</v>
      </c>
      <c r="K84" s="307"/>
      <c r="L84" s="307"/>
      <c r="M84" s="307"/>
      <c r="N84" s="307"/>
      <c r="O84" s="307">
        <f t="shared" si="6"/>
        <v>0</v>
      </c>
    </row>
    <row r="85" spans="1:15" s="44" customFormat="1" ht="15.75">
      <c r="A85" s="96">
        <v>31</v>
      </c>
      <c r="B85" s="89" t="s">
        <v>133</v>
      </c>
      <c r="C85" s="107" t="s">
        <v>10</v>
      </c>
      <c r="D85" s="91">
        <v>222</v>
      </c>
      <c r="E85" s="306"/>
      <c r="F85" s="307"/>
      <c r="G85" s="308"/>
      <c r="H85" s="307"/>
      <c r="I85" s="307"/>
      <c r="J85" s="307">
        <f t="shared" si="5"/>
        <v>0</v>
      </c>
      <c r="K85" s="307"/>
      <c r="L85" s="307"/>
      <c r="M85" s="307"/>
      <c r="N85" s="307"/>
      <c r="O85" s="307">
        <f t="shared" si="6"/>
        <v>0</v>
      </c>
    </row>
    <row r="86" spans="1:15" s="44" customFormat="1" ht="15.75">
      <c r="A86" s="96">
        <v>32</v>
      </c>
      <c r="B86" s="89" t="s">
        <v>196</v>
      </c>
      <c r="C86" s="107" t="s">
        <v>10</v>
      </c>
      <c r="D86" s="91">
        <v>296</v>
      </c>
      <c r="E86" s="306"/>
      <c r="F86" s="307"/>
      <c r="G86" s="308"/>
      <c r="H86" s="307"/>
      <c r="I86" s="307"/>
      <c r="J86" s="307">
        <f t="shared" si="5"/>
        <v>0</v>
      </c>
      <c r="K86" s="307"/>
      <c r="L86" s="307"/>
      <c r="M86" s="307"/>
      <c r="N86" s="307"/>
      <c r="O86" s="307">
        <f t="shared" si="6"/>
        <v>0</v>
      </c>
    </row>
    <row r="87" spans="1:15" s="44" customFormat="1">
      <c r="A87" s="96"/>
      <c r="B87" s="77" t="s">
        <v>210</v>
      </c>
      <c r="C87" s="107" t="s">
        <v>5</v>
      </c>
      <c r="D87" s="91">
        <f>D86*0.18</f>
        <v>53.28</v>
      </c>
      <c r="E87" s="306"/>
      <c r="F87" s="307"/>
      <c r="G87" s="308"/>
      <c r="H87" s="307"/>
      <c r="I87" s="307"/>
      <c r="J87" s="307">
        <f t="shared" si="5"/>
        <v>0</v>
      </c>
      <c r="K87" s="307"/>
      <c r="L87" s="307"/>
      <c r="M87" s="307"/>
      <c r="N87" s="307"/>
      <c r="O87" s="307">
        <f t="shared" si="6"/>
        <v>0</v>
      </c>
    </row>
    <row r="88" spans="1:15" s="44" customFormat="1">
      <c r="A88" s="96"/>
      <c r="B88" s="98" t="s">
        <v>224</v>
      </c>
      <c r="C88" s="107" t="s">
        <v>5</v>
      </c>
      <c r="D88" s="91">
        <f>D86*0.3</f>
        <v>88.8</v>
      </c>
      <c r="E88" s="306"/>
      <c r="F88" s="307"/>
      <c r="G88" s="308"/>
      <c r="H88" s="307"/>
      <c r="I88" s="307"/>
      <c r="J88" s="307">
        <f t="shared" si="5"/>
        <v>0</v>
      </c>
      <c r="K88" s="307"/>
      <c r="L88" s="307"/>
      <c r="M88" s="307"/>
      <c r="N88" s="307"/>
      <c r="O88" s="307">
        <f t="shared" si="6"/>
        <v>0</v>
      </c>
    </row>
    <row r="89" spans="1:15" s="44" customFormat="1" ht="12.75" customHeight="1">
      <c r="A89" s="115" t="s">
        <v>260</v>
      </c>
      <c r="B89" s="116" t="s">
        <v>74</v>
      </c>
      <c r="C89" s="117" t="s">
        <v>6</v>
      </c>
      <c r="D89" s="112">
        <v>246.66</v>
      </c>
      <c r="E89" s="306"/>
      <c r="F89" s="307"/>
      <c r="G89" s="308"/>
      <c r="H89" s="307"/>
      <c r="I89" s="307"/>
      <c r="J89" s="307">
        <f t="shared" si="5"/>
        <v>0</v>
      </c>
      <c r="K89" s="307"/>
      <c r="L89" s="307"/>
      <c r="M89" s="307"/>
      <c r="N89" s="307"/>
      <c r="O89" s="307">
        <f t="shared" si="6"/>
        <v>0</v>
      </c>
    </row>
    <row r="90" spans="1:15" s="44" customFormat="1">
      <c r="A90" s="115"/>
      <c r="B90" s="116" t="s">
        <v>123</v>
      </c>
      <c r="C90" s="117" t="s">
        <v>56</v>
      </c>
      <c r="D90" s="112">
        <v>270</v>
      </c>
      <c r="E90" s="306"/>
      <c r="F90" s="307"/>
      <c r="G90" s="308"/>
      <c r="H90" s="307"/>
      <c r="I90" s="307"/>
      <c r="J90" s="307">
        <f t="shared" si="5"/>
        <v>0</v>
      </c>
      <c r="K90" s="307"/>
      <c r="L90" s="307"/>
      <c r="M90" s="307"/>
      <c r="N90" s="307"/>
      <c r="O90" s="307">
        <f t="shared" si="6"/>
        <v>0</v>
      </c>
    </row>
    <row r="91" spans="1:15" s="44" customFormat="1" ht="12.75" customHeight="1" thickBot="1">
      <c r="A91" s="115"/>
      <c r="B91" s="116" t="s">
        <v>27</v>
      </c>
      <c r="C91" s="117" t="s">
        <v>52</v>
      </c>
      <c r="D91" s="112">
        <v>1</v>
      </c>
      <c r="E91" s="306"/>
      <c r="F91" s="307"/>
      <c r="G91" s="308"/>
      <c r="H91" s="307"/>
      <c r="I91" s="307"/>
      <c r="J91" s="307">
        <f t="shared" si="5"/>
        <v>0</v>
      </c>
      <c r="K91" s="307"/>
      <c r="L91" s="307"/>
      <c r="M91" s="307"/>
      <c r="N91" s="307"/>
      <c r="O91" s="307">
        <f t="shared" si="6"/>
        <v>0</v>
      </c>
    </row>
    <row r="92" spans="1:15" s="355" customFormat="1" ht="13.5" thickBot="1">
      <c r="A92" s="395" t="s">
        <v>359</v>
      </c>
      <c r="B92" s="396"/>
      <c r="C92" s="396"/>
      <c r="D92" s="396"/>
      <c r="E92" s="396"/>
      <c r="F92" s="396"/>
      <c r="G92" s="396"/>
      <c r="H92" s="396"/>
      <c r="I92" s="396"/>
      <c r="J92" s="397"/>
      <c r="K92" s="354">
        <f>SUM(K15:K91)</f>
        <v>0</v>
      </c>
      <c r="L92" s="354">
        <f>SUM(L15:L91)</f>
        <v>0</v>
      </c>
      <c r="M92" s="354">
        <f t="shared" ref="M92:O92" si="7">SUM(M15:M91)</f>
        <v>0</v>
      </c>
      <c r="N92" s="354">
        <f t="shared" si="7"/>
        <v>0</v>
      </c>
      <c r="O92" s="354">
        <f t="shared" si="7"/>
        <v>0</v>
      </c>
    </row>
    <row r="93" spans="1:15" s="323" customFormat="1">
      <c r="A93" s="327"/>
      <c r="B93" s="318"/>
      <c r="C93" s="319"/>
      <c r="D93" s="318"/>
      <c r="E93" s="318"/>
      <c r="F93" s="321"/>
      <c r="G93" s="321"/>
      <c r="H93" s="328"/>
      <c r="J93" s="328" t="s">
        <v>353</v>
      </c>
      <c r="K93" s="329"/>
      <c r="L93" s="330"/>
      <c r="M93" s="330">
        <f>ROUND(M92*K93,2)</f>
        <v>0</v>
      </c>
      <c r="N93" s="330"/>
      <c r="O93" s="331">
        <f>M93</f>
        <v>0</v>
      </c>
    </row>
    <row r="94" spans="1:15" s="323" customFormat="1">
      <c r="A94" s="332"/>
      <c r="B94" s="318"/>
      <c r="C94" s="319"/>
      <c r="D94" s="318"/>
      <c r="E94" s="318"/>
      <c r="F94" s="318"/>
      <c r="G94" s="318"/>
      <c r="H94" s="333"/>
      <c r="I94" s="333"/>
      <c r="K94" s="333" t="s">
        <v>354</v>
      </c>
      <c r="L94" s="334">
        <f>L92+L93</f>
        <v>0</v>
      </c>
      <c r="M94" s="334">
        <f t="shared" ref="M94:O94" si="8">M92+M93</f>
        <v>0</v>
      </c>
      <c r="N94" s="334">
        <f t="shared" si="8"/>
        <v>0</v>
      </c>
      <c r="O94" s="334">
        <f t="shared" si="8"/>
        <v>0</v>
      </c>
    </row>
    <row r="95" spans="1:15" s="323" customFormat="1">
      <c r="A95" s="327"/>
      <c r="B95" s="318"/>
      <c r="C95" s="319"/>
      <c r="D95" s="318"/>
      <c r="E95" s="318"/>
      <c r="F95" s="318"/>
      <c r="G95" s="318"/>
      <c r="H95" s="318"/>
      <c r="I95" s="318"/>
      <c r="J95" s="318"/>
      <c r="K95" s="318"/>
      <c r="L95" s="246"/>
      <c r="M95" s="246"/>
      <c r="N95" s="335"/>
    </row>
    <row r="96" spans="1:15" s="1" customFormat="1">
      <c r="A96" s="336"/>
      <c r="B96" s="336"/>
      <c r="C96" s="337"/>
      <c r="D96" s="338"/>
      <c r="E96" s="338"/>
      <c r="F96" s="338"/>
      <c r="O96" s="339"/>
    </row>
    <row r="97" spans="1:14" s="1" customFormat="1">
      <c r="A97" s="340"/>
      <c r="N97" s="342"/>
    </row>
    <row r="98" spans="1:14" s="1" customFormat="1">
      <c r="B98" s="343"/>
      <c r="C98" s="339"/>
      <c r="H98" s="1" t="s">
        <v>338</v>
      </c>
      <c r="I98" s="345"/>
      <c r="J98" s="345"/>
      <c r="K98" s="345"/>
      <c r="L98" s="344"/>
    </row>
    <row r="99" spans="1:14" s="1" customFormat="1">
      <c r="B99" s="341" t="s">
        <v>355</v>
      </c>
      <c r="J99" s="341" t="s">
        <v>355</v>
      </c>
      <c r="L99" s="346"/>
    </row>
    <row r="100" spans="1:14" s="245" customFormat="1" ht="11.25">
      <c r="B100" s="299"/>
      <c r="C100" s="302"/>
    </row>
    <row r="101" spans="1:14" s="245" customFormat="1" ht="11.25"/>
  </sheetData>
  <mergeCells count="10">
    <mergeCell ref="A92:J92"/>
    <mergeCell ref="E10:J11"/>
    <mergeCell ref="K10:O11"/>
    <mergeCell ref="L7:M7"/>
    <mergeCell ref="A1:D1"/>
    <mergeCell ref="A2:D2"/>
    <mergeCell ref="A10:A12"/>
    <mergeCell ref="B10:B12"/>
    <mergeCell ref="C10:C12"/>
    <mergeCell ref="D10:D12"/>
  </mergeCells>
  <pageMargins left="0.51181102362204722" right="0.11811023622047245" top="0.74803149606299213" bottom="0.74803149606299213" header="0.31496062992125984" footer="0.31496062992125984"/>
  <pageSetup paperSize="9" scale="60" orientation="landscape" r:id="rId1"/>
  <ignoredErrors>
    <ignoredError sqref="A8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topLeftCell="A22" workbookViewId="0">
      <selection activeCell="B29" sqref="B29"/>
    </sheetView>
  </sheetViews>
  <sheetFormatPr defaultRowHeight="12.75"/>
  <cols>
    <col min="1" max="1" width="3.28515625" style="21" customWidth="1"/>
    <col min="2" max="2" width="61.140625" style="9" customWidth="1"/>
    <col min="3" max="3" width="8.85546875" style="10" customWidth="1"/>
    <col min="4" max="4" width="8.7109375" style="11" customWidth="1"/>
    <col min="5" max="241" width="11.42578125" style="2" customWidth="1"/>
    <col min="242" max="16384" width="9.140625" style="2"/>
  </cols>
  <sheetData>
    <row r="1" spans="1:15">
      <c r="A1" s="405" t="s">
        <v>258</v>
      </c>
      <c r="B1" s="405"/>
      <c r="C1" s="405"/>
      <c r="D1" s="405"/>
    </row>
    <row r="2" spans="1:15">
      <c r="A2" s="406" t="s">
        <v>358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4" customFormat="1">
      <c r="A4" s="184" t="s">
        <v>137</v>
      </c>
      <c r="B4" s="5"/>
      <c r="C4" s="5"/>
      <c r="D4" s="6"/>
    </row>
    <row r="5" spans="1:15" s="4" customFormat="1">
      <c r="A5" s="184" t="s">
        <v>85</v>
      </c>
      <c r="D5" s="7"/>
    </row>
    <row r="6" spans="1:15" s="4" customFormat="1">
      <c r="A6" s="185" t="s">
        <v>149</v>
      </c>
      <c r="D6" s="7"/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O51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47"/>
      <c r="M8" s="325"/>
      <c r="N8" s="325"/>
    </row>
    <row r="9" spans="1:15">
      <c r="A9" s="12"/>
      <c r="B9" s="13"/>
    </row>
    <row r="10" spans="1:15" s="8" customFormat="1" ht="6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6.75" customHeight="1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44.25" customHeight="1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26" t="s">
        <v>24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 s="8" customFormat="1">
      <c r="A14" s="15"/>
      <c r="B14" s="14"/>
      <c r="C14" s="17"/>
      <c r="D14" s="18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</row>
    <row r="15" spans="1:15" s="8" customFormat="1" ht="15.75">
      <c r="A15" s="15">
        <v>1</v>
      </c>
      <c r="B15" s="28" t="s">
        <v>270</v>
      </c>
      <c r="C15" s="17" t="s">
        <v>10</v>
      </c>
      <c r="D15" s="18">
        <v>173.07</v>
      </c>
      <c r="E15" s="306"/>
      <c r="F15" s="307"/>
      <c r="G15" s="308"/>
      <c r="H15" s="307"/>
      <c r="I15" s="307"/>
      <c r="J15" s="307">
        <f t="shared" ref="J15" si="1">G15+H15+I15</f>
        <v>0</v>
      </c>
      <c r="K15" s="307"/>
      <c r="L15" s="307"/>
      <c r="M15" s="307"/>
      <c r="N15" s="307"/>
      <c r="O15" s="307">
        <f t="shared" ref="O15" si="2">N15+M15+L15</f>
        <v>0</v>
      </c>
    </row>
    <row r="16" spans="1:15" s="8" customFormat="1" ht="25.5">
      <c r="A16" s="15">
        <v>2</v>
      </c>
      <c r="B16" s="28" t="s">
        <v>269</v>
      </c>
      <c r="C16" s="17" t="s">
        <v>10</v>
      </c>
      <c r="D16" s="18">
        <v>218</v>
      </c>
      <c r="E16" s="306"/>
      <c r="F16" s="307"/>
      <c r="G16" s="308"/>
      <c r="H16" s="307"/>
      <c r="I16" s="307"/>
      <c r="J16" s="307">
        <f t="shared" ref="J16:J48" si="3">G16+H16+I16</f>
        <v>0</v>
      </c>
      <c r="K16" s="307"/>
      <c r="L16" s="307"/>
      <c r="M16" s="307"/>
      <c r="N16" s="307"/>
      <c r="O16" s="307">
        <f t="shared" ref="O16:O48" si="4">N16+M16+L16</f>
        <v>0</v>
      </c>
    </row>
    <row r="17" spans="1:15" s="8" customFormat="1" ht="15.75">
      <c r="A17" s="15">
        <f t="shared" ref="A17:A20" si="5">A16+1</f>
        <v>3</v>
      </c>
      <c r="B17" s="16" t="s">
        <v>19</v>
      </c>
      <c r="C17" s="17" t="s">
        <v>11</v>
      </c>
      <c r="D17" s="18">
        <v>200</v>
      </c>
      <c r="E17" s="306"/>
      <c r="F17" s="307"/>
      <c r="G17" s="308"/>
      <c r="H17" s="307"/>
      <c r="I17" s="307"/>
      <c r="J17" s="307">
        <f t="shared" si="3"/>
        <v>0</v>
      </c>
      <c r="K17" s="307"/>
      <c r="L17" s="307"/>
      <c r="M17" s="307"/>
      <c r="N17" s="307"/>
      <c r="O17" s="307">
        <f t="shared" si="4"/>
        <v>0</v>
      </c>
    </row>
    <row r="18" spans="1:15" s="8" customFormat="1" ht="15.75">
      <c r="A18" s="15">
        <f t="shared" si="5"/>
        <v>4</v>
      </c>
      <c r="B18" s="16" t="s">
        <v>30</v>
      </c>
      <c r="C18" s="17" t="s">
        <v>10</v>
      </c>
      <c r="D18" s="18">
        <v>335.33</v>
      </c>
      <c r="E18" s="306"/>
      <c r="F18" s="307"/>
      <c r="G18" s="308"/>
      <c r="H18" s="307"/>
      <c r="I18" s="307"/>
      <c r="J18" s="307">
        <f t="shared" si="3"/>
        <v>0</v>
      </c>
      <c r="K18" s="307"/>
      <c r="L18" s="307"/>
      <c r="M18" s="307"/>
      <c r="N18" s="307"/>
      <c r="O18" s="307">
        <f t="shared" si="4"/>
        <v>0</v>
      </c>
    </row>
    <row r="19" spans="1:15" s="8" customFormat="1" ht="25.5">
      <c r="A19" s="15">
        <f t="shared" si="5"/>
        <v>5</v>
      </c>
      <c r="B19" s="16" t="s">
        <v>31</v>
      </c>
      <c r="C19" s="17" t="s">
        <v>10</v>
      </c>
      <c r="D19" s="18">
        <f>D18</f>
        <v>335.33</v>
      </c>
      <c r="E19" s="306"/>
      <c r="F19" s="307"/>
      <c r="G19" s="308"/>
      <c r="H19" s="307"/>
      <c r="I19" s="307"/>
      <c r="J19" s="307">
        <f t="shared" si="3"/>
        <v>0</v>
      </c>
      <c r="K19" s="307"/>
      <c r="L19" s="307"/>
      <c r="M19" s="307"/>
      <c r="N19" s="307"/>
      <c r="O19" s="307">
        <f t="shared" si="4"/>
        <v>0</v>
      </c>
    </row>
    <row r="20" spans="1:15" s="1" customFormat="1" ht="25.5">
      <c r="A20" s="92">
        <f t="shared" si="5"/>
        <v>6</v>
      </c>
      <c r="B20" s="93" t="s">
        <v>32</v>
      </c>
      <c r="C20" s="94" t="s">
        <v>8</v>
      </c>
      <c r="D20" s="91">
        <f>D18</f>
        <v>335.33</v>
      </c>
      <c r="E20" s="306"/>
      <c r="F20" s="307"/>
      <c r="G20" s="308"/>
      <c r="H20" s="307"/>
      <c r="I20" s="307"/>
      <c r="J20" s="307">
        <f t="shared" si="3"/>
        <v>0</v>
      </c>
      <c r="K20" s="307"/>
      <c r="L20" s="307"/>
      <c r="M20" s="307"/>
      <c r="N20" s="307"/>
      <c r="O20" s="307">
        <f t="shared" si="4"/>
        <v>0</v>
      </c>
    </row>
    <row r="21" spans="1:15" s="1" customFormat="1" ht="25.5">
      <c r="A21" s="94"/>
      <c r="B21" s="183" t="s">
        <v>229</v>
      </c>
      <c r="C21" s="94" t="s">
        <v>8</v>
      </c>
      <c r="D21" s="91">
        <f>D20*1.1</f>
        <v>368.86</v>
      </c>
      <c r="E21" s="306"/>
      <c r="F21" s="307"/>
      <c r="G21" s="308"/>
      <c r="H21" s="307"/>
      <c r="I21" s="307"/>
      <c r="J21" s="307">
        <f t="shared" si="3"/>
        <v>0</v>
      </c>
      <c r="K21" s="307"/>
      <c r="L21" s="307"/>
      <c r="M21" s="307"/>
      <c r="N21" s="307"/>
      <c r="O21" s="307">
        <f t="shared" si="4"/>
        <v>0</v>
      </c>
    </row>
    <row r="22" spans="1:15" s="1" customFormat="1" ht="25.5">
      <c r="A22" s="94"/>
      <c r="B22" s="183" t="s">
        <v>230</v>
      </c>
      <c r="C22" s="94" t="s">
        <v>5</v>
      </c>
      <c r="D22" s="138">
        <f>ROUND(D20*3,0)</f>
        <v>1006</v>
      </c>
      <c r="E22" s="306"/>
      <c r="F22" s="307"/>
      <c r="G22" s="308"/>
      <c r="H22" s="307"/>
      <c r="I22" s="307"/>
      <c r="J22" s="307">
        <f t="shared" si="3"/>
        <v>0</v>
      </c>
      <c r="K22" s="307"/>
      <c r="L22" s="307"/>
      <c r="M22" s="307"/>
      <c r="N22" s="307"/>
      <c r="O22" s="307">
        <f t="shared" si="4"/>
        <v>0</v>
      </c>
    </row>
    <row r="23" spans="1:15" s="1" customFormat="1" ht="15.75">
      <c r="A23" s="96">
        <v>7</v>
      </c>
      <c r="B23" s="93" t="s">
        <v>46</v>
      </c>
      <c r="C23" s="94" t="s">
        <v>8</v>
      </c>
      <c r="D23" s="97">
        <v>119</v>
      </c>
      <c r="E23" s="306"/>
      <c r="F23" s="307"/>
      <c r="G23" s="308"/>
      <c r="H23" s="307"/>
      <c r="I23" s="307"/>
      <c r="J23" s="307">
        <f t="shared" si="3"/>
        <v>0</v>
      </c>
      <c r="K23" s="307"/>
      <c r="L23" s="307"/>
      <c r="M23" s="307"/>
      <c r="N23" s="307"/>
      <c r="O23" s="307">
        <f t="shared" si="4"/>
        <v>0</v>
      </c>
    </row>
    <row r="24" spans="1:15" s="1" customFormat="1" ht="15.75">
      <c r="A24" s="94"/>
      <c r="B24" s="77" t="s">
        <v>368</v>
      </c>
      <c r="C24" s="94" t="s">
        <v>9</v>
      </c>
      <c r="D24" s="91">
        <f>D23*1.15</f>
        <v>136.85</v>
      </c>
      <c r="E24" s="306"/>
      <c r="F24" s="307"/>
      <c r="G24" s="308"/>
      <c r="H24" s="307"/>
      <c r="I24" s="307"/>
      <c r="J24" s="307">
        <f t="shared" si="3"/>
        <v>0</v>
      </c>
      <c r="K24" s="307"/>
      <c r="L24" s="307"/>
      <c r="M24" s="307"/>
      <c r="N24" s="307"/>
      <c r="O24" s="307">
        <f t="shared" si="4"/>
        <v>0</v>
      </c>
    </row>
    <row r="25" spans="1:15" s="1" customFormat="1">
      <c r="A25" s="94"/>
      <c r="B25" s="77" t="s">
        <v>217</v>
      </c>
      <c r="C25" s="94" t="s">
        <v>5</v>
      </c>
      <c r="D25" s="92">
        <f>SUM(D23)*6</f>
        <v>714</v>
      </c>
      <c r="E25" s="306"/>
      <c r="F25" s="307"/>
      <c r="G25" s="308"/>
      <c r="H25" s="307"/>
      <c r="I25" s="307"/>
      <c r="J25" s="307">
        <f t="shared" si="3"/>
        <v>0</v>
      </c>
      <c r="K25" s="307"/>
      <c r="L25" s="307"/>
      <c r="M25" s="307"/>
      <c r="N25" s="307"/>
      <c r="O25" s="307">
        <f t="shared" si="4"/>
        <v>0</v>
      </c>
    </row>
    <row r="26" spans="1:15" s="1" customFormat="1">
      <c r="A26" s="94"/>
      <c r="B26" s="98" t="s">
        <v>65</v>
      </c>
      <c r="C26" s="94" t="s">
        <v>6</v>
      </c>
      <c r="D26" s="91">
        <v>35</v>
      </c>
      <c r="E26" s="306"/>
      <c r="F26" s="307"/>
      <c r="G26" s="308"/>
      <c r="H26" s="307"/>
      <c r="I26" s="307"/>
      <c r="J26" s="307">
        <f t="shared" si="3"/>
        <v>0</v>
      </c>
      <c r="K26" s="307"/>
      <c r="L26" s="307"/>
      <c r="M26" s="307"/>
      <c r="N26" s="307"/>
      <c r="O26" s="307">
        <f t="shared" si="4"/>
        <v>0</v>
      </c>
    </row>
    <row r="27" spans="1:15" s="30" customFormat="1" ht="15.75">
      <c r="A27" s="99">
        <f>A23+1</f>
        <v>8</v>
      </c>
      <c r="B27" s="89" t="s">
        <v>47</v>
      </c>
      <c r="C27" s="100" t="s">
        <v>26</v>
      </c>
      <c r="D27" s="91">
        <f>D23</f>
        <v>119</v>
      </c>
      <c r="E27" s="306"/>
      <c r="F27" s="307"/>
      <c r="G27" s="308"/>
      <c r="H27" s="307"/>
      <c r="I27" s="307"/>
      <c r="J27" s="307">
        <f t="shared" si="3"/>
        <v>0</v>
      </c>
      <c r="K27" s="307"/>
      <c r="L27" s="307"/>
      <c r="M27" s="307"/>
      <c r="N27" s="307"/>
      <c r="O27" s="307">
        <f t="shared" si="4"/>
        <v>0</v>
      </c>
    </row>
    <row r="28" spans="1:15" s="30" customFormat="1">
      <c r="A28" s="100"/>
      <c r="B28" s="77" t="s">
        <v>216</v>
      </c>
      <c r="C28" s="100" t="s">
        <v>5</v>
      </c>
      <c r="D28" s="92">
        <f>D27*0.18</f>
        <v>21</v>
      </c>
      <c r="E28" s="306"/>
      <c r="F28" s="307"/>
      <c r="G28" s="308"/>
      <c r="H28" s="307"/>
      <c r="I28" s="307"/>
      <c r="J28" s="307">
        <f t="shared" si="3"/>
        <v>0</v>
      </c>
      <c r="K28" s="307"/>
      <c r="L28" s="307"/>
      <c r="M28" s="307"/>
      <c r="N28" s="307"/>
      <c r="O28" s="307">
        <f t="shared" si="4"/>
        <v>0</v>
      </c>
    </row>
    <row r="29" spans="1:15" s="30" customFormat="1">
      <c r="A29" s="100"/>
      <c r="B29" s="77" t="s">
        <v>231</v>
      </c>
      <c r="C29" s="100" t="s">
        <v>5</v>
      </c>
      <c r="D29" s="92">
        <f>D27*1.8*2.5</f>
        <v>536</v>
      </c>
      <c r="E29" s="306"/>
      <c r="F29" s="307"/>
      <c r="G29" s="308"/>
      <c r="H29" s="307"/>
      <c r="I29" s="307"/>
      <c r="J29" s="307">
        <f t="shared" si="3"/>
        <v>0</v>
      </c>
      <c r="K29" s="307"/>
      <c r="L29" s="307"/>
      <c r="M29" s="307"/>
      <c r="N29" s="307"/>
      <c r="O29" s="307">
        <f t="shared" si="4"/>
        <v>0</v>
      </c>
    </row>
    <row r="30" spans="1:15" s="30" customFormat="1" ht="15.75">
      <c r="A30" s="100">
        <f>A27+1</f>
        <v>9</v>
      </c>
      <c r="B30" s="89" t="s">
        <v>48</v>
      </c>
      <c r="C30" s="100" t="s">
        <v>26</v>
      </c>
      <c r="D30" s="91">
        <f>D27</f>
        <v>119</v>
      </c>
      <c r="E30" s="306"/>
      <c r="F30" s="307"/>
      <c r="G30" s="308"/>
      <c r="H30" s="307"/>
      <c r="I30" s="307"/>
      <c r="J30" s="307">
        <f t="shared" si="3"/>
        <v>0</v>
      </c>
      <c r="K30" s="307"/>
      <c r="L30" s="307"/>
      <c r="M30" s="307"/>
      <c r="N30" s="307"/>
      <c r="O30" s="307">
        <f t="shared" si="4"/>
        <v>0</v>
      </c>
    </row>
    <row r="31" spans="1:15" s="30" customFormat="1">
      <c r="A31" s="100"/>
      <c r="B31" s="77" t="s">
        <v>232</v>
      </c>
      <c r="C31" s="100" t="s">
        <v>5</v>
      </c>
      <c r="D31" s="92">
        <f>D30*0.18</f>
        <v>21</v>
      </c>
      <c r="E31" s="306"/>
      <c r="F31" s="307"/>
      <c r="G31" s="308"/>
      <c r="H31" s="307"/>
      <c r="I31" s="307"/>
      <c r="J31" s="307">
        <f t="shared" si="3"/>
        <v>0</v>
      </c>
      <c r="K31" s="307"/>
      <c r="L31" s="307"/>
      <c r="M31" s="307"/>
      <c r="N31" s="307"/>
      <c r="O31" s="307">
        <f t="shared" si="4"/>
        <v>0</v>
      </c>
    </row>
    <row r="32" spans="1:15" s="30" customFormat="1">
      <c r="A32" s="100"/>
      <c r="B32" s="77" t="s">
        <v>233</v>
      </c>
      <c r="C32" s="100" t="s">
        <v>5</v>
      </c>
      <c r="D32" s="92">
        <f>D30*0.3</f>
        <v>36</v>
      </c>
      <c r="E32" s="306"/>
      <c r="F32" s="307"/>
      <c r="G32" s="308"/>
      <c r="H32" s="307"/>
      <c r="I32" s="307"/>
      <c r="J32" s="307">
        <f t="shared" si="3"/>
        <v>0</v>
      </c>
      <c r="K32" s="307"/>
      <c r="L32" s="307"/>
      <c r="M32" s="307"/>
      <c r="N32" s="307"/>
      <c r="O32" s="307">
        <f t="shared" si="4"/>
        <v>0</v>
      </c>
    </row>
    <row r="33" spans="1:15" s="1" customFormat="1" ht="25.5">
      <c r="A33" s="92">
        <v>10</v>
      </c>
      <c r="B33" s="93" t="s">
        <v>34</v>
      </c>
      <c r="C33" s="90" t="s">
        <v>12</v>
      </c>
      <c r="D33" s="91">
        <v>160</v>
      </c>
      <c r="E33" s="306"/>
      <c r="F33" s="307"/>
      <c r="G33" s="308"/>
      <c r="H33" s="307"/>
      <c r="I33" s="307"/>
      <c r="J33" s="307">
        <f t="shared" si="3"/>
        <v>0</v>
      </c>
      <c r="K33" s="307"/>
      <c r="L33" s="307"/>
      <c r="M33" s="307"/>
      <c r="N33" s="307"/>
      <c r="O33" s="307">
        <f t="shared" si="4"/>
        <v>0</v>
      </c>
    </row>
    <row r="34" spans="1:15" s="1" customFormat="1" ht="15.75">
      <c r="A34" s="92"/>
      <c r="B34" s="93" t="s">
        <v>33</v>
      </c>
      <c r="C34" s="90" t="s">
        <v>12</v>
      </c>
      <c r="D34" s="91">
        <f>D33/2*1.25</f>
        <v>100</v>
      </c>
      <c r="E34" s="306"/>
      <c r="F34" s="307"/>
      <c r="G34" s="308"/>
      <c r="H34" s="307"/>
      <c r="I34" s="307"/>
      <c r="J34" s="307">
        <f t="shared" si="3"/>
        <v>0</v>
      </c>
      <c r="K34" s="307"/>
      <c r="L34" s="307"/>
      <c r="M34" s="307"/>
      <c r="N34" s="307"/>
      <c r="O34" s="307">
        <f t="shared" si="4"/>
        <v>0</v>
      </c>
    </row>
    <row r="35" spans="1:15" s="8" customFormat="1" ht="15.75">
      <c r="A35" s="96">
        <v>11</v>
      </c>
      <c r="B35" s="101" t="s">
        <v>35</v>
      </c>
      <c r="C35" s="90" t="s">
        <v>11</v>
      </c>
      <c r="D35" s="97">
        <f>D34</f>
        <v>100</v>
      </c>
      <c r="E35" s="306"/>
      <c r="F35" s="307"/>
      <c r="G35" s="308"/>
      <c r="H35" s="307"/>
      <c r="I35" s="307"/>
      <c r="J35" s="307">
        <f t="shared" si="3"/>
        <v>0</v>
      </c>
      <c r="K35" s="307"/>
      <c r="L35" s="307"/>
      <c r="M35" s="307"/>
      <c r="N35" s="307"/>
      <c r="O35" s="307">
        <f t="shared" si="4"/>
        <v>0</v>
      </c>
    </row>
    <row r="36" spans="1:15" s="1" customFormat="1">
      <c r="A36" s="92">
        <v>12</v>
      </c>
      <c r="B36" s="102" t="s">
        <v>76</v>
      </c>
      <c r="C36" s="103" t="s">
        <v>55</v>
      </c>
      <c r="D36" s="104">
        <f>SUM(D33)/2</f>
        <v>80</v>
      </c>
      <c r="E36" s="306"/>
      <c r="F36" s="307"/>
      <c r="G36" s="308"/>
      <c r="H36" s="307"/>
      <c r="I36" s="307"/>
      <c r="J36" s="307">
        <f t="shared" si="3"/>
        <v>0</v>
      </c>
      <c r="K36" s="307"/>
      <c r="L36" s="307"/>
      <c r="M36" s="307"/>
      <c r="N36" s="307"/>
      <c r="O36" s="307">
        <f t="shared" si="4"/>
        <v>0</v>
      </c>
    </row>
    <row r="37" spans="1:15" s="1" customFormat="1">
      <c r="A37" s="92"/>
      <c r="B37" s="105" t="s">
        <v>77</v>
      </c>
      <c r="C37" s="103" t="s">
        <v>55</v>
      </c>
      <c r="D37" s="104">
        <v>80</v>
      </c>
      <c r="E37" s="306"/>
      <c r="F37" s="307"/>
      <c r="G37" s="308"/>
      <c r="H37" s="307"/>
      <c r="I37" s="307"/>
      <c r="J37" s="307">
        <f t="shared" si="3"/>
        <v>0</v>
      </c>
      <c r="K37" s="307"/>
      <c r="L37" s="307"/>
      <c r="M37" s="307"/>
      <c r="N37" s="307"/>
      <c r="O37" s="307">
        <f t="shared" si="4"/>
        <v>0</v>
      </c>
    </row>
    <row r="38" spans="1:15" s="1" customFormat="1">
      <c r="A38" s="92">
        <v>13</v>
      </c>
      <c r="B38" s="102" t="s">
        <v>78</v>
      </c>
      <c r="C38" s="103" t="s">
        <v>54</v>
      </c>
      <c r="D38" s="104">
        <v>151.44</v>
      </c>
      <c r="E38" s="306"/>
      <c r="F38" s="307"/>
      <c r="G38" s="308"/>
      <c r="H38" s="307"/>
      <c r="I38" s="307"/>
      <c r="J38" s="307">
        <f t="shared" si="3"/>
        <v>0</v>
      </c>
      <c r="K38" s="307"/>
      <c r="L38" s="307"/>
      <c r="M38" s="307"/>
      <c r="N38" s="307"/>
      <c r="O38" s="307">
        <f t="shared" si="4"/>
        <v>0</v>
      </c>
    </row>
    <row r="39" spans="1:15" s="1" customFormat="1">
      <c r="A39" s="24"/>
      <c r="B39" s="37" t="s">
        <v>79</v>
      </c>
      <c r="C39" s="53" t="s">
        <v>55</v>
      </c>
      <c r="D39" s="54">
        <v>10</v>
      </c>
      <c r="E39" s="306"/>
      <c r="F39" s="307"/>
      <c r="G39" s="308"/>
      <c r="H39" s="307"/>
      <c r="I39" s="307"/>
      <c r="J39" s="307">
        <f t="shared" si="3"/>
        <v>0</v>
      </c>
      <c r="K39" s="307"/>
      <c r="L39" s="307"/>
      <c r="M39" s="307"/>
      <c r="N39" s="307"/>
      <c r="O39" s="307">
        <f t="shared" si="4"/>
        <v>0</v>
      </c>
    </row>
    <row r="40" spans="1:15" s="1" customFormat="1">
      <c r="A40" s="24"/>
      <c r="B40" s="37" t="s">
        <v>271</v>
      </c>
      <c r="C40" s="53" t="s">
        <v>55</v>
      </c>
      <c r="D40" s="54">
        <v>10</v>
      </c>
      <c r="E40" s="306"/>
      <c r="F40" s="307"/>
      <c r="G40" s="308"/>
      <c r="H40" s="307"/>
      <c r="I40" s="307"/>
      <c r="J40" s="307">
        <f t="shared" si="3"/>
        <v>0</v>
      </c>
      <c r="K40" s="307"/>
      <c r="L40" s="307"/>
      <c r="M40" s="307"/>
      <c r="N40" s="307"/>
      <c r="O40" s="307">
        <f t="shared" si="4"/>
        <v>0</v>
      </c>
    </row>
    <row r="41" spans="1:15" s="1" customFormat="1">
      <c r="A41" s="92"/>
      <c r="B41" s="37" t="s">
        <v>272</v>
      </c>
      <c r="C41" s="53" t="s">
        <v>55</v>
      </c>
      <c r="D41" s="54">
        <v>20</v>
      </c>
      <c r="E41" s="306"/>
      <c r="F41" s="307"/>
      <c r="G41" s="308"/>
      <c r="H41" s="307"/>
      <c r="I41" s="307"/>
      <c r="J41" s="307">
        <f t="shared" si="3"/>
        <v>0</v>
      </c>
      <c r="K41" s="307"/>
      <c r="L41" s="307"/>
      <c r="M41" s="307"/>
      <c r="N41" s="307"/>
      <c r="O41" s="307">
        <f t="shared" si="4"/>
        <v>0</v>
      </c>
    </row>
    <row r="42" spans="1:15" s="1" customFormat="1">
      <c r="A42" s="24">
        <v>14</v>
      </c>
      <c r="B42" s="55" t="s">
        <v>80</v>
      </c>
      <c r="C42" s="53" t="s">
        <v>6</v>
      </c>
      <c r="D42" s="52">
        <v>230</v>
      </c>
      <c r="E42" s="306"/>
      <c r="F42" s="307"/>
      <c r="G42" s="308"/>
      <c r="H42" s="307"/>
      <c r="I42" s="307"/>
      <c r="J42" s="307">
        <f t="shared" si="3"/>
        <v>0</v>
      </c>
      <c r="K42" s="307"/>
      <c r="L42" s="307"/>
      <c r="M42" s="307"/>
      <c r="N42" s="307"/>
      <c r="O42" s="307">
        <f t="shared" si="4"/>
        <v>0</v>
      </c>
    </row>
    <row r="43" spans="1:15" s="1" customFormat="1">
      <c r="A43" s="24">
        <v>15</v>
      </c>
      <c r="B43" s="55" t="s">
        <v>81</v>
      </c>
      <c r="C43" s="53" t="s">
        <v>54</v>
      </c>
      <c r="D43" s="52">
        <v>151.44</v>
      </c>
      <c r="E43" s="306"/>
      <c r="F43" s="307"/>
      <c r="G43" s="308"/>
      <c r="H43" s="307"/>
      <c r="I43" s="307"/>
      <c r="J43" s="307">
        <f t="shared" si="3"/>
        <v>0</v>
      </c>
      <c r="K43" s="307"/>
      <c r="L43" s="307"/>
      <c r="M43" s="307"/>
      <c r="N43" s="307"/>
      <c r="O43" s="307">
        <f t="shared" si="4"/>
        <v>0</v>
      </c>
    </row>
    <row r="44" spans="1:15" s="1" customFormat="1">
      <c r="A44" s="24"/>
      <c r="B44" s="37" t="s">
        <v>82</v>
      </c>
      <c r="C44" s="53" t="s">
        <v>54</v>
      </c>
      <c r="D44" s="52">
        <f>SUM(D43)*1.1</f>
        <v>166.58</v>
      </c>
      <c r="E44" s="306"/>
      <c r="F44" s="307"/>
      <c r="G44" s="308"/>
      <c r="H44" s="307"/>
      <c r="I44" s="307"/>
      <c r="J44" s="307">
        <f t="shared" si="3"/>
        <v>0</v>
      </c>
      <c r="K44" s="307"/>
      <c r="L44" s="307"/>
      <c r="M44" s="307"/>
      <c r="N44" s="307"/>
      <c r="O44" s="307">
        <f t="shared" si="4"/>
        <v>0</v>
      </c>
    </row>
    <row r="45" spans="1:15" s="1" customFormat="1" ht="13.5" customHeight="1">
      <c r="A45" s="26" t="s">
        <v>191</v>
      </c>
      <c r="B45" s="68" t="s">
        <v>367</v>
      </c>
      <c r="C45" s="69" t="s">
        <v>57</v>
      </c>
      <c r="D45" s="165">
        <v>1</v>
      </c>
      <c r="E45" s="306"/>
      <c r="F45" s="307"/>
      <c r="G45" s="308"/>
      <c r="H45" s="307"/>
      <c r="I45" s="307"/>
      <c r="J45" s="307">
        <f t="shared" si="3"/>
        <v>0</v>
      </c>
      <c r="K45" s="307"/>
      <c r="L45" s="307"/>
      <c r="M45" s="307"/>
      <c r="N45" s="307"/>
      <c r="O45" s="307">
        <f t="shared" si="4"/>
        <v>0</v>
      </c>
    </row>
    <row r="46" spans="1:15" s="1" customFormat="1">
      <c r="A46" s="92">
        <v>17</v>
      </c>
      <c r="B46" s="89" t="s">
        <v>187</v>
      </c>
      <c r="C46" s="136" t="s">
        <v>0</v>
      </c>
      <c r="D46" s="137">
        <v>15</v>
      </c>
      <c r="E46" s="306"/>
      <c r="F46" s="307"/>
      <c r="G46" s="308"/>
      <c r="H46" s="307"/>
      <c r="I46" s="307"/>
      <c r="J46" s="307">
        <f t="shared" si="3"/>
        <v>0</v>
      </c>
      <c r="K46" s="307"/>
      <c r="L46" s="307"/>
      <c r="M46" s="307"/>
      <c r="N46" s="307"/>
      <c r="O46" s="307">
        <f t="shared" si="4"/>
        <v>0</v>
      </c>
    </row>
    <row r="47" spans="1:15" s="30" customFormat="1" ht="15.75">
      <c r="A47" s="92">
        <v>18</v>
      </c>
      <c r="B47" s="89" t="s">
        <v>44</v>
      </c>
      <c r="C47" s="100" t="s">
        <v>26</v>
      </c>
      <c r="D47" s="91">
        <v>40.21</v>
      </c>
      <c r="E47" s="306"/>
      <c r="F47" s="307"/>
      <c r="G47" s="308"/>
      <c r="H47" s="307"/>
      <c r="I47" s="307"/>
      <c r="J47" s="307">
        <f t="shared" si="3"/>
        <v>0</v>
      </c>
      <c r="K47" s="307"/>
      <c r="L47" s="307"/>
      <c r="M47" s="307"/>
      <c r="N47" s="307"/>
      <c r="O47" s="307">
        <f t="shared" si="4"/>
        <v>0</v>
      </c>
    </row>
    <row r="48" spans="1:15" s="30" customFormat="1" ht="16.5" thickBot="1">
      <c r="A48" s="92">
        <v>19</v>
      </c>
      <c r="B48" s="89" t="s">
        <v>41</v>
      </c>
      <c r="C48" s="100" t="s">
        <v>26</v>
      </c>
      <c r="D48" s="91">
        <f>D47</f>
        <v>40.21</v>
      </c>
      <c r="E48" s="306"/>
      <c r="F48" s="307"/>
      <c r="G48" s="308"/>
      <c r="H48" s="307"/>
      <c r="I48" s="307"/>
      <c r="J48" s="307">
        <f t="shared" si="3"/>
        <v>0</v>
      </c>
      <c r="K48" s="307"/>
      <c r="L48" s="307"/>
      <c r="M48" s="307"/>
      <c r="N48" s="307"/>
      <c r="O48" s="307">
        <f t="shared" si="4"/>
        <v>0</v>
      </c>
    </row>
    <row r="49" spans="1:15" s="355" customFormat="1" ht="13.5" thickBot="1">
      <c r="A49" s="395" t="s">
        <v>359</v>
      </c>
      <c r="B49" s="396"/>
      <c r="C49" s="396"/>
      <c r="D49" s="396"/>
      <c r="E49" s="396"/>
      <c r="F49" s="396"/>
      <c r="G49" s="396"/>
      <c r="H49" s="396"/>
      <c r="I49" s="396"/>
      <c r="J49" s="397"/>
      <c r="K49" s="354">
        <f>SUM(K15:K48)</f>
        <v>0</v>
      </c>
      <c r="L49" s="354">
        <f t="shared" ref="L49:O49" si="6">SUM(L15:L48)</f>
        <v>0</v>
      </c>
      <c r="M49" s="354">
        <f t="shared" si="6"/>
        <v>0</v>
      </c>
      <c r="N49" s="354">
        <f t="shared" si="6"/>
        <v>0</v>
      </c>
      <c r="O49" s="354">
        <f t="shared" si="6"/>
        <v>0</v>
      </c>
    </row>
    <row r="50" spans="1:15" s="323" customFormat="1">
      <c r="A50" s="327"/>
      <c r="B50" s="318"/>
      <c r="C50" s="319"/>
      <c r="D50" s="318"/>
      <c r="E50" s="318"/>
      <c r="F50" s="321"/>
      <c r="G50" s="321"/>
      <c r="H50" s="328"/>
      <c r="J50" s="328" t="s">
        <v>353</v>
      </c>
      <c r="K50" s="329"/>
      <c r="L50" s="330"/>
      <c r="M50" s="330">
        <f>ROUND(M49*K50,2)</f>
        <v>0</v>
      </c>
      <c r="N50" s="330"/>
      <c r="O50" s="331">
        <f>M50</f>
        <v>0</v>
      </c>
    </row>
    <row r="51" spans="1:15" s="323" customFormat="1">
      <c r="A51" s="332"/>
      <c r="B51" s="318"/>
      <c r="C51" s="319"/>
      <c r="D51" s="318"/>
      <c r="E51" s="318"/>
      <c r="F51" s="318"/>
      <c r="G51" s="318"/>
      <c r="H51" s="333"/>
      <c r="I51" s="333"/>
      <c r="K51" s="333" t="s">
        <v>354</v>
      </c>
      <c r="L51" s="334">
        <f>L49+L50</f>
        <v>0</v>
      </c>
      <c r="M51" s="334">
        <f t="shared" ref="M51:O51" si="7">M49+M50</f>
        <v>0</v>
      </c>
      <c r="N51" s="334">
        <f t="shared" si="7"/>
        <v>0</v>
      </c>
      <c r="O51" s="334">
        <f t="shared" si="7"/>
        <v>0</v>
      </c>
    </row>
    <row r="52" spans="1:15" s="323" customFormat="1">
      <c r="A52" s="327"/>
      <c r="B52" s="318"/>
      <c r="C52" s="319"/>
      <c r="D52" s="318"/>
      <c r="E52" s="318"/>
      <c r="F52" s="318"/>
      <c r="G52" s="318"/>
      <c r="H52" s="318"/>
      <c r="I52" s="318"/>
      <c r="J52" s="318"/>
      <c r="K52" s="318"/>
      <c r="L52" s="246"/>
      <c r="M52" s="246"/>
      <c r="N52" s="335"/>
    </row>
    <row r="53" spans="1:15" s="1" customFormat="1">
      <c r="A53" s="336"/>
      <c r="B53" s="336"/>
      <c r="C53" s="337"/>
      <c r="D53" s="338"/>
      <c r="E53" s="338"/>
      <c r="F53" s="338"/>
      <c r="O53" s="339"/>
    </row>
    <row r="54" spans="1:15" s="1" customFormat="1">
      <c r="A54" s="340"/>
      <c r="N54" s="342"/>
    </row>
    <row r="55" spans="1:15" s="1" customFormat="1">
      <c r="B55" s="343"/>
      <c r="C55" s="339"/>
      <c r="H55" s="1" t="s">
        <v>338</v>
      </c>
      <c r="I55" s="345"/>
      <c r="J55" s="345"/>
      <c r="K55" s="345"/>
      <c r="L55" s="344"/>
    </row>
    <row r="56" spans="1:15" s="1" customFormat="1">
      <c r="B56" s="341" t="s">
        <v>355</v>
      </c>
      <c r="J56" s="341" t="s">
        <v>355</v>
      </c>
      <c r="L56" s="346"/>
    </row>
    <row r="57" spans="1:15" s="245" customFormat="1" ht="11.25">
      <c r="B57" s="299"/>
      <c r="C57" s="302"/>
    </row>
    <row r="58" spans="1:15" s="245" customFormat="1" ht="11.25"/>
  </sheetData>
  <mergeCells count="10">
    <mergeCell ref="A1:D1"/>
    <mergeCell ref="A2:D2"/>
    <mergeCell ref="A10:A12"/>
    <mergeCell ref="B10:B12"/>
    <mergeCell ref="A49:J49"/>
    <mergeCell ref="E10:J11"/>
    <mergeCell ref="K10:O11"/>
    <mergeCell ref="L7:M7"/>
    <mergeCell ref="C10:C12"/>
    <mergeCell ref="D10:D12"/>
  </mergeCells>
  <phoneticPr fontId="35" type="noConversion"/>
  <printOptions horizontalCentered="1"/>
  <pageMargins left="0.59055118110236227" right="0.23622047244094491" top="0.78740157480314965" bottom="0.23622047244094491" header="0.51181102362204722" footer="0.1968503937007874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0"/>
  <sheetViews>
    <sheetView topLeftCell="A13" workbookViewId="0">
      <selection activeCell="L43" sqref="L43"/>
    </sheetView>
  </sheetViews>
  <sheetFormatPr defaultRowHeight="12.75"/>
  <cols>
    <col min="1" max="1" width="3.28515625" style="21" customWidth="1"/>
    <col min="2" max="2" width="60.5703125" style="9" customWidth="1"/>
    <col min="3" max="3" width="8.7109375" style="10" customWidth="1"/>
    <col min="4" max="4" width="8.7109375" style="11" customWidth="1"/>
    <col min="5" max="241" width="11.42578125" style="2" customWidth="1"/>
    <col min="242" max="16384" width="9.140625" style="2"/>
  </cols>
  <sheetData>
    <row r="1" spans="1:15">
      <c r="A1" s="405" t="s">
        <v>257</v>
      </c>
      <c r="B1" s="405"/>
      <c r="C1" s="405"/>
      <c r="D1" s="405"/>
    </row>
    <row r="2" spans="1:15">
      <c r="A2" s="406" t="s">
        <v>45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4" customFormat="1">
      <c r="A4" s="184" t="s">
        <v>137</v>
      </c>
      <c r="B4" s="5"/>
      <c r="C4" s="5"/>
      <c r="D4" s="6"/>
    </row>
    <row r="5" spans="1:15" s="4" customFormat="1">
      <c r="A5" s="184" t="s">
        <v>85</v>
      </c>
      <c r="D5" s="7"/>
    </row>
    <row r="6" spans="1:15" s="4" customFormat="1">
      <c r="A6" s="185" t="s">
        <v>149</v>
      </c>
      <c r="D6" s="7"/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O43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47"/>
      <c r="M8" s="325"/>
      <c r="N8" s="325"/>
    </row>
    <row r="9" spans="1:15">
      <c r="A9" s="12"/>
      <c r="B9" s="13"/>
    </row>
    <row r="10" spans="1:15" s="8" customFormat="1" ht="6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6.75" customHeight="1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44.25" customHeight="1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26" t="s">
        <v>24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 s="8" customFormat="1">
      <c r="A14" s="22"/>
      <c r="B14" s="14" t="s">
        <v>45</v>
      </c>
      <c r="C14" s="20"/>
      <c r="D14" s="32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</row>
    <row r="15" spans="1:15" s="8" customFormat="1" ht="25.5">
      <c r="A15" s="50">
        <v>1</v>
      </c>
      <c r="B15" s="29" t="s">
        <v>140</v>
      </c>
      <c r="C15" s="17" t="s">
        <v>10</v>
      </c>
      <c r="D15" s="23">
        <v>149.22</v>
      </c>
      <c r="E15" s="306"/>
      <c r="F15" s="307"/>
      <c r="G15" s="308"/>
      <c r="H15" s="307"/>
      <c r="I15" s="307"/>
      <c r="J15" s="307">
        <f t="shared" ref="J15" si="1">G15+H15+I15</f>
        <v>0</v>
      </c>
      <c r="K15" s="307"/>
      <c r="L15" s="307"/>
      <c r="M15" s="307"/>
      <c r="N15" s="307"/>
      <c r="O15" s="307">
        <f t="shared" ref="O15" si="2">N15+M15+L15</f>
        <v>0</v>
      </c>
    </row>
    <row r="16" spans="1:15" s="8" customFormat="1">
      <c r="A16" s="50"/>
      <c r="B16" s="29" t="s">
        <v>174</v>
      </c>
      <c r="C16" s="17" t="s">
        <v>51</v>
      </c>
      <c r="D16" s="47">
        <v>5</v>
      </c>
      <c r="E16" s="306"/>
      <c r="F16" s="307"/>
      <c r="G16" s="308"/>
      <c r="H16" s="307"/>
      <c r="I16" s="307"/>
      <c r="J16" s="307">
        <f t="shared" ref="J16:J40" si="3">G16+H16+I16</f>
        <v>0</v>
      </c>
      <c r="K16" s="307"/>
      <c r="L16" s="307"/>
      <c r="M16" s="307"/>
      <c r="N16" s="307"/>
      <c r="O16" s="307">
        <f t="shared" ref="O16:O40" si="4">N16+M16+L16</f>
        <v>0</v>
      </c>
    </row>
    <row r="17" spans="1:15" s="8" customFormat="1">
      <c r="A17" s="50"/>
      <c r="B17" s="29" t="s">
        <v>175</v>
      </c>
      <c r="C17" s="17" t="s">
        <v>51</v>
      </c>
      <c r="D17" s="47">
        <v>5</v>
      </c>
      <c r="E17" s="306"/>
      <c r="F17" s="307"/>
      <c r="G17" s="308"/>
      <c r="H17" s="307"/>
      <c r="I17" s="307"/>
      <c r="J17" s="307">
        <f t="shared" si="3"/>
        <v>0</v>
      </c>
      <c r="K17" s="307"/>
      <c r="L17" s="307"/>
      <c r="M17" s="307"/>
      <c r="N17" s="307"/>
      <c r="O17" s="307">
        <f t="shared" si="4"/>
        <v>0</v>
      </c>
    </row>
    <row r="18" spans="1:15" s="8" customFormat="1">
      <c r="A18" s="50"/>
      <c r="B18" s="29" t="s">
        <v>176</v>
      </c>
      <c r="C18" s="17" t="s">
        <v>51</v>
      </c>
      <c r="D18" s="47">
        <v>5</v>
      </c>
      <c r="E18" s="306"/>
      <c r="F18" s="307"/>
      <c r="G18" s="308"/>
      <c r="H18" s="307"/>
      <c r="I18" s="307"/>
      <c r="J18" s="307">
        <f t="shared" si="3"/>
        <v>0</v>
      </c>
      <c r="K18" s="307"/>
      <c r="L18" s="307"/>
      <c r="M18" s="307"/>
      <c r="N18" s="307"/>
      <c r="O18" s="307">
        <f t="shared" si="4"/>
        <v>0</v>
      </c>
    </row>
    <row r="19" spans="1:15" s="8" customFormat="1">
      <c r="A19" s="50"/>
      <c r="B19" s="29" t="s">
        <v>177</v>
      </c>
      <c r="C19" s="17" t="s">
        <v>51</v>
      </c>
      <c r="D19" s="47">
        <v>4</v>
      </c>
      <c r="E19" s="306"/>
      <c r="F19" s="307"/>
      <c r="G19" s="308"/>
      <c r="H19" s="307"/>
      <c r="I19" s="307"/>
      <c r="J19" s="307">
        <f t="shared" si="3"/>
        <v>0</v>
      </c>
      <c r="K19" s="307"/>
      <c r="L19" s="307"/>
      <c r="M19" s="307"/>
      <c r="N19" s="307"/>
      <c r="O19" s="307">
        <f t="shared" si="4"/>
        <v>0</v>
      </c>
    </row>
    <row r="20" spans="1:15" s="8" customFormat="1">
      <c r="A20" s="50"/>
      <c r="B20" s="29" t="s">
        <v>178</v>
      </c>
      <c r="C20" s="17" t="s">
        <v>51</v>
      </c>
      <c r="D20" s="47">
        <v>7</v>
      </c>
      <c r="E20" s="306"/>
      <c r="F20" s="307"/>
      <c r="G20" s="308"/>
      <c r="H20" s="307"/>
      <c r="I20" s="307"/>
      <c r="J20" s="307">
        <f t="shared" si="3"/>
        <v>0</v>
      </c>
      <c r="K20" s="307"/>
      <c r="L20" s="307"/>
      <c r="M20" s="307"/>
      <c r="N20" s="307"/>
      <c r="O20" s="307">
        <f t="shared" si="4"/>
        <v>0</v>
      </c>
    </row>
    <row r="21" spans="1:15" s="8" customFormat="1">
      <c r="A21" s="50"/>
      <c r="B21" s="29" t="s">
        <v>179</v>
      </c>
      <c r="C21" s="17" t="s">
        <v>51</v>
      </c>
      <c r="D21" s="47">
        <v>6</v>
      </c>
      <c r="E21" s="306"/>
      <c r="F21" s="307"/>
      <c r="G21" s="308"/>
      <c r="H21" s="307"/>
      <c r="I21" s="307"/>
      <c r="J21" s="307">
        <f t="shared" si="3"/>
        <v>0</v>
      </c>
      <c r="K21" s="307"/>
      <c r="L21" s="307"/>
      <c r="M21" s="307"/>
      <c r="N21" s="307"/>
      <c r="O21" s="307">
        <f t="shared" si="4"/>
        <v>0</v>
      </c>
    </row>
    <row r="22" spans="1:15" s="8" customFormat="1">
      <c r="A22" s="88"/>
      <c r="B22" s="29" t="s">
        <v>180</v>
      </c>
      <c r="C22" s="17" t="s">
        <v>51</v>
      </c>
      <c r="D22" s="47">
        <v>4</v>
      </c>
      <c r="E22" s="306"/>
      <c r="F22" s="307"/>
      <c r="G22" s="308"/>
      <c r="H22" s="307"/>
      <c r="I22" s="307"/>
      <c r="J22" s="307">
        <f t="shared" si="3"/>
        <v>0</v>
      </c>
      <c r="K22" s="307"/>
      <c r="L22" s="307"/>
      <c r="M22" s="307"/>
      <c r="N22" s="307"/>
      <c r="O22" s="307">
        <f t="shared" si="4"/>
        <v>0</v>
      </c>
    </row>
    <row r="23" spans="1:15" s="8" customFormat="1">
      <c r="A23" s="88"/>
      <c r="B23" s="29" t="s">
        <v>181</v>
      </c>
      <c r="C23" s="17" t="s">
        <v>51</v>
      </c>
      <c r="D23" s="47">
        <v>20</v>
      </c>
      <c r="E23" s="306"/>
      <c r="F23" s="307"/>
      <c r="G23" s="308"/>
      <c r="H23" s="307"/>
      <c r="I23" s="307"/>
      <c r="J23" s="307">
        <f t="shared" si="3"/>
        <v>0</v>
      </c>
      <c r="K23" s="307"/>
      <c r="L23" s="307"/>
      <c r="M23" s="307"/>
      <c r="N23" s="307"/>
      <c r="O23" s="307">
        <f t="shared" si="4"/>
        <v>0</v>
      </c>
    </row>
    <row r="24" spans="1:15" s="8" customFormat="1">
      <c r="A24" s="88"/>
      <c r="B24" s="29" t="s">
        <v>183</v>
      </c>
      <c r="C24" s="17" t="s">
        <v>51</v>
      </c>
      <c r="D24" s="47">
        <v>15</v>
      </c>
      <c r="E24" s="306"/>
      <c r="F24" s="307"/>
      <c r="G24" s="308"/>
      <c r="H24" s="307"/>
      <c r="I24" s="307"/>
      <c r="J24" s="307">
        <f t="shared" si="3"/>
        <v>0</v>
      </c>
      <c r="K24" s="307"/>
      <c r="L24" s="307"/>
      <c r="M24" s="307"/>
      <c r="N24" s="307"/>
      <c r="O24" s="307">
        <f t="shared" si="4"/>
        <v>0</v>
      </c>
    </row>
    <row r="25" spans="1:15" s="8" customFormat="1">
      <c r="A25" s="50"/>
      <c r="B25" s="29" t="s">
        <v>182</v>
      </c>
      <c r="C25" s="17" t="s">
        <v>51</v>
      </c>
      <c r="D25" s="47">
        <v>17</v>
      </c>
      <c r="E25" s="306"/>
      <c r="F25" s="307"/>
      <c r="G25" s="308"/>
      <c r="H25" s="307"/>
      <c r="I25" s="307"/>
      <c r="J25" s="307">
        <f t="shared" si="3"/>
        <v>0</v>
      </c>
      <c r="K25" s="307"/>
      <c r="L25" s="307"/>
      <c r="M25" s="307"/>
      <c r="N25" s="307"/>
      <c r="O25" s="307">
        <f t="shared" si="4"/>
        <v>0</v>
      </c>
    </row>
    <row r="26" spans="1:15" s="8" customFormat="1">
      <c r="A26" s="50"/>
      <c r="B26" s="29" t="s">
        <v>114</v>
      </c>
      <c r="C26" s="17" t="s">
        <v>6</v>
      </c>
      <c r="D26" s="47">
        <v>195</v>
      </c>
      <c r="E26" s="306"/>
      <c r="F26" s="307"/>
      <c r="G26" s="308"/>
      <c r="H26" s="307"/>
      <c r="I26" s="307"/>
      <c r="J26" s="307">
        <f t="shared" si="3"/>
        <v>0</v>
      </c>
      <c r="K26" s="307"/>
      <c r="L26" s="307"/>
      <c r="M26" s="307"/>
      <c r="N26" s="307"/>
      <c r="O26" s="307">
        <f t="shared" si="4"/>
        <v>0</v>
      </c>
    </row>
    <row r="27" spans="1:15" s="8" customFormat="1">
      <c r="A27" s="50"/>
      <c r="B27" s="29" t="s">
        <v>115</v>
      </c>
      <c r="C27" s="17" t="s">
        <v>6</v>
      </c>
      <c r="D27" s="135">
        <v>98</v>
      </c>
      <c r="E27" s="306"/>
      <c r="F27" s="307"/>
      <c r="G27" s="308"/>
      <c r="H27" s="307"/>
      <c r="I27" s="307"/>
      <c r="J27" s="307">
        <f t="shared" si="3"/>
        <v>0</v>
      </c>
      <c r="K27" s="307"/>
      <c r="L27" s="307"/>
      <c r="M27" s="307"/>
      <c r="N27" s="307"/>
      <c r="O27" s="307">
        <f t="shared" si="4"/>
        <v>0</v>
      </c>
    </row>
    <row r="28" spans="1:15" s="8" customFormat="1">
      <c r="A28" s="50"/>
      <c r="B28" s="29" t="s">
        <v>234</v>
      </c>
      <c r="C28" s="17" t="s">
        <v>6</v>
      </c>
      <c r="D28" s="47">
        <v>330</v>
      </c>
      <c r="E28" s="306"/>
      <c r="F28" s="307"/>
      <c r="G28" s="308"/>
      <c r="H28" s="307"/>
      <c r="I28" s="307"/>
      <c r="J28" s="307">
        <f t="shared" si="3"/>
        <v>0</v>
      </c>
      <c r="K28" s="307"/>
      <c r="L28" s="307"/>
      <c r="M28" s="307"/>
      <c r="N28" s="307"/>
      <c r="O28" s="307">
        <f t="shared" si="4"/>
        <v>0</v>
      </c>
    </row>
    <row r="29" spans="1:15" s="8" customFormat="1">
      <c r="A29" s="50"/>
      <c r="B29" s="29" t="s">
        <v>235</v>
      </c>
      <c r="C29" s="17" t="s">
        <v>6</v>
      </c>
      <c r="D29" s="47">
        <v>330</v>
      </c>
      <c r="E29" s="306"/>
      <c r="F29" s="307"/>
      <c r="G29" s="308"/>
      <c r="H29" s="307"/>
      <c r="I29" s="307"/>
      <c r="J29" s="307">
        <f t="shared" si="3"/>
        <v>0</v>
      </c>
      <c r="K29" s="307"/>
      <c r="L29" s="307"/>
      <c r="M29" s="307"/>
      <c r="N29" s="307"/>
      <c r="O29" s="307">
        <f t="shared" si="4"/>
        <v>0</v>
      </c>
    </row>
    <row r="30" spans="1:15" s="8" customFormat="1">
      <c r="A30" s="50"/>
      <c r="B30" s="29" t="s">
        <v>142</v>
      </c>
      <c r="C30" s="17" t="s">
        <v>54</v>
      </c>
      <c r="D30" s="23">
        <v>149.22</v>
      </c>
      <c r="E30" s="306"/>
      <c r="F30" s="307"/>
      <c r="G30" s="308"/>
      <c r="H30" s="307"/>
      <c r="I30" s="307"/>
      <c r="J30" s="307">
        <f t="shared" si="3"/>
        <v>0</v>
      </c>
      <c r="K30" s="307"/>
      <c r="L30" s="307"/>
      <c r="M30" s="307"/>
      <c r="N30" s="307"/>
      <c r="O30" s="307">
        <f t="shared" si="4"/>
        <v>0</v>
      </c>
    </row>
    <row r="31" spans="1:15" s="8" customFormat="1">
      <c r="A31" s="50"/>
      <c r="B31" s="29" t="s">
        <v>141</v>
      </c>
      <c r="C31" s="17" t="s">
        <v>54</v>
      </c>
      <c r="D31" s="23">
        <v>149.22</v>
      </c>
      <c r="E31" s="306"/>
      <c r="F31" s="307"/>
      <c r="G31" s="308"/>
      <c r="H31" s="307"/>
      <c r="I31" s="307"/>
      <c r="J31" s="307">
        <f t="shared" si="3"/>
        <v>0</v>
      </c>
      <c r="K31" s="307"/>
      <c r="L31" s="307"/>
      <c r="M31" s="307"/>
      <c r="N31" s="307"/>
      <c r="O31" s="307">
        <f t="shared" si="4"/>
        <v>0</v>
      </c>
    </row>
    <row r="32" spans="1:15" s="8" customFormat="1">
      <c r="A32" s="50"/>
      <c r="B32" s="29" t="s">
        <v>116</v>
      </c>
      <c r="C32" s="17" t="s">
        <v>6</v>
      </c>
      <c r="D32" s="47">
        <v>330</v>
      </c>
      <c r="E32" s="306"/>
      <c r="F32" s="307"/>
      <c r="G32" s="308"/>
      <c r="H32" s="307"/>
      <c r="I32" s="307"/>
      <c r="J32" s="307">
        <f t="shared" si="3"/>
        <v>0</v>
      </c>
      <c r="K32" s="307"/>
      <c r="L32" s="307"/>
      <c r="M32" s="307"/>
      <c r="N32" s="307"/>
      <c r="O32" s="307">
        <f t="shared" si="4"/>
        <v>0</v>
      </c>
    </row>
    <row r="33" spans="1:15" s="8" customFormat="1" ht="25.5">
      <c r="A33" s="50">
        <v>2</v>
      </c>
      <c r="B33" s="29" t="s">
        <v>273</v>
      </c>
      <c r="C33" s="17" t="s">
        <v>71</v>
      </c>
      <c r="D33" s="23">
        <v>40.049999999999997</v>
      </c>
      <c r="E33" s="306"/>
      <c r="F33" s="307"/>
      <c r="G33" s="308"/>
      <c r="H33" s="307"/>
      <c r="I33" s="307"/>
      <c r="J33" s="307">
        <f t="shared" si="3"/>
        <v>0</v>
      </c>
      <c r="K33" s="307"/>
      <c r="L33" s="307"/>
      <c r="M33" s="307"/>
      <c r="N33" s="307"/>
      <c r="O33" s="307">
        <f t="shared" si="4"/>
        <v>0</v>
      </c>
    </row>
    <row r="34" spans="1:15" s="8" customFormat="1">
      <c r="A34" s="50"/>
      <c r="B34" s="29" t="s">
        <v>184</v>
      </c>
      <c r="C34" s="17" t="s">
        <v>51</v>
      </c>
      <c r="D34" s="47">
        <v>5</v>
      </c>
      <c r="E34" s="306"/>
      <c r="F34" s="307"/>
      <c r="G34" s="308"/>
      <c r="H34" s="307"/>
      <c r="I34" s="307"/>
      <c r="J34" s="307">
        <f t="shared" si="3"/>
        <v>0</v>
      </c>
      <c r="K34" s="307"/>
      <c r="L34" s="307"/>
      <c r="M34" s="307"/>
      <c r="N34" s="307"/>
      <c r="O34" s="307">
        <f t="shared" si="4"/>
        <v>0</v>
      </c>
    </row>
    <row r="35" spans="1:15" s="8" customFormat="1">
      <c r="A35" s="50"/>
      <c r="B35" s="29" t="s">
        <v>185</v>
      </c>
      <c r="C35" s="17" t="s">
        <v>51</v>
      </c>
      <c r="D35" s="47">
        <v>5</v>
      </c>
      <c r="E35" s="306"/>
      <c r="F35" s="307"/>
      <c r="G35" s="308"/>
      <c r="H35" s="307"/>
      <c r="I35" s="307"/>
      <c r="J35" s="307">
        <f t="shared" si="3"/>
        <v>0</v>
      </c>
      <c r="K35" s="307"/>
      <c r="L35" s="307"/>
      <c r="M35" s="307"/>
      <c r="N35" s="307"/>
      <c r="O35" s="307">
        <f t="shared" si="4"/>
        <v>0</v>
      </c>
    </row>
    <row r="36" spans="1:15" s="8" customFormat="1">
      <c r="A36" s="50"/>
      <c r="B36" s="29" t="s">
        <v>186</v>
      </c>
      <c r="C36" s="17" t="s">
        <v>51</v>
      </c>
      <c r="D36" s="47">
        <v>5</v>
      </c>
      <c r="E36" s="306"/>
      <c r="F36" s="307"/>
      <c r="G36" s="308"/>
      <c r="H36" s="307"/>
      <c r="I36" s="307"/>
      <c r="J36" s="307">
        <f t="shared" si="3"/>
        <v>0</v>
      </c>
      <c r="K36" s="307"/>
      <c r="L36" s="307"/>
      <c r="M36" s="307"/>
      <c r="N36" s="307"/>
      <c r="O36" s="307">
        <f t="shared" si="4"/>
        <v>0</v>
      </c>
    </row>
    <row r="37" spans="1:15" s="8" customFormat="1">
      <c r="A37" s="88"/>
      <c r="B37" s="89" t="s">
        <v>234</v>
      </c>
      <c r="C37" s="90" t="s">
        <v>6</v>
      </c>
      <c r="D37" s="189">
        <v>90</v>
      </c>
      <c r="E37" s="306"/>
      <c r="F37" s="307"/>
      <c r="G37" s="308"/>
      <c r="H37" s="307"/>
      <c r="I37" s="307"/>
      <c r="J37" s="307">
        <f t="shared" si="3"/>
        <v>0</v>
      </c>
      <c r="K37" s="307"/>
      <c r="L37" s="307"/>
      <c r="M37" s="307"/>
      <c r="N37" s="307"/>
      <c r="O37" s="307">
        <f t="shared" si="4"/>
        <v>0</v>
      </c>
    </row>
    <row r="38" spans="1:15" s="8" customFormat="1">
      <c r="A38" s="88"/>
      <c r="B38" s="89" t="s">
        <v>235</v>
      </c>
      <c r="C38" s="90" t="s">
        <v>6</v>
      </c>
      <c r="D38" s="189">
        <v>90</v>
      </c>
      <c r="E38" s="306"/>
      <c r="F38" s="307"/>
      <c r="G38" s="308"/>
      <c r="H38" s="307"/>
      <c r="I38" s="307"/>
      <c r="J38" s="307">
        <f t="shared" si="3"/>
        <v>0</v>
      </c>
      <c r="K38" s="307"/>
      <c r="L38" s="307"/>
      <c r="M38" s="307"/>
      <c r="N38" s="307"/>
      <c r="O38" s="307">
        <f t="shared" si="4"/>
        <v>0</v>
      </c>
    </row>
    <row r="39" spans="1:15" s="8" customFormat="1">
      <c r="A39" s="88"/>
      <c r="B39" s="89" t="s">
        <v>142</v>
      </c>
      <c r="C39" s="90" t="s">
        <v>54</v>
      </c>
      <c r="D39" s="97">
        <v>40.049999999999997</v>
      </c>
      <c r="E39" s="306"/>
      <c r="F39" s="307"/>
      <c r="G39" s="308"/>
      <c r="H39" s="307"/>
      <c r="I39" s="307"/>
      <c r="J39" s="307">
        <f t="shared" si="3"/>
        <v>0</v>
      </c>
      <c r="K39" s="307"/>
      <c r="L39" s="307"/>
      <c r="M39" s="307"/>
      <c r="N39" s="307"/>
      <c r="O39" s="307">
        <f t="shared" si="4"/>
        <v>0</v>
      </c>
    </row>
    <row r="40" spans="1:15" s="8" customFormat="1" ht="13.5" thickBot="1">
      <c r="A40" s="88"/>
      <c r="B40" s="89" t="s">
        <v>141</v>
      </c>
      <c r="C40" s="90" t="s">
        <v>54</v>
      </c>
      <c r="D40" s="97">
        <v>40.049999999999997</v>
      </c>
      <c r="E40" s="306"/>
      <c r="F40" s="307"/>
      <c r="G40" s="308"/>
      <c r="H40" s="307"/>
      <c r="I40" s="307"/>
      <c r="J40" s="307">
        <f t="shared" si="3"/>
        <v>0</v>
      </c>
      <c r="K40" s="307"/>
      <c r="L40" s="307"/>
      <c r="M40" s="307"/>
      <c r="N40" s="307"/>
      <c r="O40" s="307">
        <f t="shared" si="4"/>
        <v>0</v>
      </c>
    </row>
    <row r="41" spans="1:15" s="355" customFormat="1" ht="13.5" thickBot="1">
      <c r="A41" s="395" t="s">
        <v>359</v>
      </c>
      <c r="B41" s="396"/>
      <c r="C41" s="396"/>
      <c r="D41" s="396"/>
      <c r="E41" s="396"/>
      <c r="F41" s="396"/>
      <c r="G41" s="396"/>
      <c r="H41" s="396"/>
      <c r="I41" s="396"/>
      <c r="J41" s="397"/>
      <c r="K41" s="354">
        <f>SUM(K15:K40)</f>
        <v>0</v>
      </c>
      <c r="L41" s="354">
        <f t="shared" ref="L41:O41" si="5">SUM(L15:L40)</f>
        <v>0</v>
      </c>
      <c r="M41" s="354">
        <f t="shared" si="5"/>
        <v>0</v>
      </c>
      <c r="N41" s="354">
        <f t="shared" si="5"/>
        <v>0</v>
      </c>
      <c r="O41" s="354">
        <f t="shared" si="5"/>
        <v>0</v>
      </c>
    </row>
    <row r="42" spans="1:15" s="323" customFormat="1">
      <c r="A42" s="327"/>
      <c r="B42" s="318"/>
      <c r="C42" s="319"/>
      <c r="D42" s="318"/>
      <c r="E42" s="318"/>
      <c r="F42" s="321"/>
      <c r="G42" s="321"/>
      <c r="H42" s="328"/>
      <c r="J42" s="328" t="s">
        <v>353</v>
      </c>
      <c r="K42" s="329"/>
      <c r="L42" s="330"/>
      <c r="M42" s="330">
        <f>ROUND(M41*K42,2)</f>
        <v>0</v>
      </c>
      <c r="N42" s="330"/>
      <c r="O42" s="331">
        <f>M42</f>
        <v>0</v>
      </c>
    </row>
    <row r="43" spans="1:15" s="323" customFormat="1">
      <c r="A43" s="332"/>
      <c r="B43" s="318"/>
      <c r="C43" s="319"/>
      <c r="D43" s="318"/>
      <c r="E43" s="318"/>
      <c r="F43" s="318"/>
      <c r="G43" s="318"/>
      <c r="H43" s="333"/>
      <c r="I43" s="333"/>
      <c r="K43" s="333" t="s">
        <v>354</v>
      </c>
      <c r="L43" s="334">
        <f>L41+L42</f>
        <v>0</v>
      </c>
      <c r="M43" s="334">
        <f t="shared" ref="M43:O43" si="6">M41+M42</f>
        <v>0</v>
      </c>
      <c r="N43" s="334">
        <f t="shared" si="6"/>
        <v>0</v>
      </c>
      <c r="O43" s="334">
        <f t="shared" si="6"/>
        <v>0</v>
      </c>
    </row>
    <row r="44" spans="1:15" s="323" customFormat="1">
      <c r="A44" s="327"/>
      <c r="B44" s="318"/>
      <c r="C44" s="319"/>
      <c r="D44" s="318"/>
      <c r="E44" s="318"/>
      <c r="F44" s="318"/>
      <c r="G44" s="318"/>
      <c r="H44" s="318"/>
      <c r="I44" s="318"/>
      <c r="J44" s="318"/>
      <c r="K44" s="318"/>
      <c r="L44" s="246"/>
      <c r="M44" s="246"/>
      <c r="N44" s="335"/>
    </row>
    <row r="45" spans="1:15" s="1" customFormat="1">
      <c r="A45" s="336"/>
      <c r="B45" s="336"/>
      <c r="C45" s="337"/>
      <c r="D45" s="338"/>
      <c r="E45" s="338"/>
      <c r="F45" s="338"/>
      <c r="O45" s="339"/>
    </row>
    <row r="46" spans="1:15" s="1" customFormat="1">
      <c r="A46" s="340"/>
      <c r="N46" s="342"/>
    </row>
    <row r="47" spans="1:15" s="1" customFormat="1">
      <c r="B47" s="343"/>
      <c r="C47" s="339"/>
      <c r="H47" s="1" t="s">
        <v>338</v>
      </c>
      <c r="I47" s="345"/>
      <c r="J47" s="345"/>
      <c r="K47" s="345"/>
      <c r="L47" s="344"/>
    </row>
    <row r="48" spans="1:15" s="1" customFormat="1">
      <c r="B48" s="341" t="s">
        <v>355</v>
      </c>
      <c r="J48" s="341" t="s">
        <v>355</v>
      </c>
      <c r="L48" s="346"/>
    </row>
    <row r="49" spans="2:3" s="245" customFormat="1" ht="11.25">
      <c r="B49" s="299"/>
      <c r="C49" s="302"/>
    </row>
    <row r="50" spans="2:3" s="245" customFormat="1" ht="11.25"/>
  </sheetData>
  <mergeCells count="10">
    <mergeCell ref="A41:J41"/>
    <mergeCell ref="E10:J11"/>
    <mergeCell ref="K10:O11"/>
    <mergeCell ref="L7:M7"/>
    <mergeCell ref="A1:D1"/>
    <mergeCell ref="A2:D2"/>
    <mergeCell ref="A10:A12"/>
    <mergeCell ref="B10:B12"/>
    <mergeCell ref="C10:C12"/>
    <mergeCell ref="D10:D12"/>
  </mergeCells>
  <phoneticPr fontId="35" type="noConversion"/>
  <printOptions horizontalCentered="1"/>
  <pageMargins left="0.59055118110236227" right="0.23622047244094491" top="0.98425196850393704" bottom="0.19685039370078741" header="0.51181102362204722" footer="0.51181102362204722"/>
  <pageSetup paperSize="9" scale="60" orientation="landscape" r:id="rId1"/>
  <headerFooter alignWithMargins="0"/>
  <ignoredErrors>
    <ignoredError sqref="A1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G29"/>
  <sheetViews>
    <sheetView workbookViewId="0">
      <selection activeCell="L22" sqref="L22"/>
    </sheetView>
  </sheetViews>
  <sheetFormatPr defaultRowHeight="12.75"/>
  <cols>
    <col min="1" max="1" width="3.28515625" style="21" customWidth="1"/>
    <col min="2" max="2" width="60.7109375" style="9" customWidth="1"/>
    <col min="3" max="3" width="8.7109375" style="10" customWidth="1"/>
    <col min="4" max="4" width="8.7109375" style="11" customWidth="1"/>
    <col min="5" max="241" width="11.42578125" style="2" customWidth="1"/>
    <col min="242" max="16384" width="9.140625" style="2"/>
  </cols>
  <sheetData>
    <row r="1" spans="1:15">
      <c r="A1" s="405" t="s">
        <v>256</v>
      </c>
      <c r="B1" s="405"/>
      <c r="C1" s="405"/>
      <c r="D1" s="405"/>
    </row>
    <row r="2" spans="1:15">
      <c r="A2" s="406" t="s">
        <v>66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246" customFormat="1" ht="11.25" customHeight="1">
      <c r="A4" s="4" t="s">
        <v>137</v>
      </c>
      <c r="B4" s="7"/>
      <c r="C4" s="7"/>
      <c r="D4" s="7"/>
      <c r="E4" s="7"/>
      <c r="F4" s="7"/>
      <c r="G4" s="7"/>
    </row>
    <row r="5" spans="1:15" s="246" customFormat="1" ht="11.25" customHeight="1">
      <c r="A5" s="4" t="s">
        <v>85</v>
      </c>
      <c r="B5" s="7"/>
      <c r="C5" s="7"/>
      <c r="D5" s="7"/>
      <c r="E5" s="7"/>
      <c r="F5" s="7"/>
      <c r="G5" s="7"/>
    </row>
    <row r="6" spans="1:15" s="246" customFormat="1">
      <c r="A6" s="246" t="s">
        <v>308</v>
      </c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O22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50"/>
      <c r="M8" s="325"/>
      <c r="N8" s="325"/>
    </row>
    <row r="9" spans="1:15">
      <c r="A9" s="12"/>
      <c r="B9" s="13"/>
    </row>
    <row r="10" spans="1:15" s="8" customFormat="1" ht="6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6.75" customHeight="1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44.25" customHeight="1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26" t="s">
        <v>24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 s="8" customFormat="1" ht="18" customHeight="1">
      <c r="A14" s="15"/>
      <c r="B14" s="49" t="s">
        <v>68</v>
      </c>
      <c r="C14" s="17"/>
      <c r="D14" s="18"/>
      <c r="E14" s="314"/>
      <c r="F14" s="315"/>
      <c r="G14" s="316"/>
      <c r="H14" s="316"/>
      <c r="I14" s="316"/>
      <c r="J14" s="316"/>
      <c r="K14" s="315"/>
      <c r="L14" s="316"/>
      <c r="M14" s="316"/>
      <c r="N14" s="316"/>
      <c r="O14" s="316"/>
    </row>
    <row r="15" spans="1:15" s="8" customFormat="1" ht="25.5">
      <c r="A15" s="15">
        <v>1</v>
      </c>
      <c r="B15" s="28" t="s">
        <v>236</v>
      </c>
      <c r="C15" s="17" t="s">
        <v>10</v>
      </c>
      <c r="D15" s="18">
        <f>1.8*1.2*'Apkure 2-1'!D15</f>
        <v>118.8</v>
      </c>
      <c r="E15" s="306"/>
      <c r="F15" s="307"/>
      <c r="G15" s="308"/>
      <c r="H15" s="307"/>
      <c r="I15" s="307"/>
      <c r="J15" s="307">
        <f t="shared" ref="J15" si="1">G15+H15+I15</f>
        <v>0</v>
      </c>
      <c r="K15" s="307"/>
      <c r="L15" s="307"/>
      <c r="M15" s="307"/>
      <c r="N15" s="307"/>
      <c r="O15" s="307">
        <f t="shared" ref="O15" si="2">N15+M15+L15</f>
        <v>0</v>
      </c>
    </row>
    <row r="16" spans="1:15" s="8" customFormat="1" ht="15.75">
      <c r="A16" s="15">
        <v>2</v>
      </c>
      <c r="B16" s="48" t="s">
        <v>237</v>
      </c>
      <c r="C16" s="17" t="s">
        <v>10</v>
      </c>
      <c r="D16" s="18">
        <f>D15</f>
        <v>118.8</v>
      </c>
      <c r="E16" s="306"/>
      <c r="F16" s="307"/>
      <c r="G16" s="308"/>
      <c r="H16" s="307"/>
      <c r="I16" s="307"/>
      <c r="J16" s="307">
        <f t="shared" ref="J16:J19" si="3">G16+H16+I16</f>
        <v>0</v>
      </c>
      <c r="K16" s="307"/>
      <c r="L16" s="307"/>
      <c r="M16" s="307"/>
      <c r="N16" s="307"/>
      <c r="O16" s="307">
        <f t="shared" ref="O16:O19" si="4">N16+M16+L16</f>
        <v>0</v>
      </c>
    </row>
    <row r="17" spans="1:241" s="44" customFormat="1" ht="25.5">
      <c r="A17" s="96">
        <v>3</v>
      </c>
      <c r="B17" s="89" t="s">
        <v>238</v>
      </c>
      <c r="C17" s="90" t="s">
        <v>10</v>
      </c>
      <c r="D17" s="91">
        <f>D16</f>
        <v>118.8</v>
      </c>
      <c r="E17" s="306"/>
      <c r="F17" s="307"/>
      <c r="G17" s="308"/>
      <c r="H17" s="307"/>
      <c r="I17" s="307"/>
      <c r="J17" s="307">
        <f t="shared" si="3"/>
        <v>0</v>
      </c>
      <c r="K17" s="307"/>
      <c r="L17" s="307"/>
      <c r="M17" s="307"/>
      <c r="N17" s="307"/>
      <c r="O17" s="307">
        <f t="shared" si="4"/>
        <v>0</v>
      </c>
    </row>
    <row r="18" spans="1:241">
      <c r="A18" s="99"/>
      <c r="B18" s="186" t="s">
        <v>69</v>
      </c>
      <c r="C18" s="90"/>
      <c r="D18" s="187"/>
      <c r="E18" s="306"/>
      <c r="F18" s="307"/>
      <c r="G18" s="308"/>
      <c r="H18" s="307"/>
      <c r="I18" s="307"/>
      <c r="J18" s="307"/>
      <c r="K18" s="307"/>
      <c r="L18" s="307"/>
      <c r="M18" s="307"/>
      <c r="N18" s="307"/>
      <c r="O18" s="30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</row>
    <row r="19" spans="1:241" ht="13.5" thickBot="1">
      <c r="A19" s="99">
        <v>1</v>
      </c>
      <c r="B19" s="105" t="s">
        <v>195</v>
      </c>
      <c r="C19" s="103" t="s">
        <v>0</v>
      </c>
      <c r="D19" s="188">
        <v>71</v>
      </c>
      <c r="E19" s="306"/>
      <c r="F19" s="307"/>
      <c r="G19" s="308"/>
      <c r="H19" s="307"/>
      <c r="I19" s="307"/>
      <c r="J19" s="307">
        <f t="shared" si="3"/>
        <v>0</v>
      </c>
      <c r="K19" s="307"/>
      <c r="L19" s="307"/>
      <c r="M19" s="307"/>
      <c r="N19" s="307"/>
      <c r="O19" s="307">
        <f t="shared" si="4"/>
        <v>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</row>
    <row r="20" spans="1:241" s="355" customFormat="1" ht="13.5" thickBot="1">
      <c r="A20" s="395" t="s">
        <v>359</v>
      </c>
      <c r="B20" s="396"/>
      <c r="C20" s="396"/>
      <c r="D20" s="396"/>
      <c r="E20" s="396"/>
      <c r="F20" s="396"/>
      <c r="G20" s="396"/>
      <c r="H20" s="396"/>
      <c r="I20" s="396"/>
      <c r="J20" s="397"/>
      <c r="K20" s="354">
        <f>SUM(K15:K19)</f>
        <v>0</v>
      </c>
      <c r="L20" s="354">
        <f t="shared" ref="L20:O20" si="5">SUM(L15:L19)</f>
        <v>0</v>
      </c>
      <c r="M20" s="354">
        <f t="shared" si="5"/>
        <v>0</v>
      </c>
      <c r="N20" s="354">
        <f t="shared" si="5"/>
        <v>0</v>
      </c>
      <c r="O20" s="354">
        <f t="shared" si="5"/>
        <v>0</v>
      </c>
    </row>
    <row r="21" spans="1:241" s="323" customFormat="1">
      <c r="A21" s="327"/>
      <c r="B21" s="318"/>
      <c r="C21" s="319"/>
      <c r="D21" s="318"/>
      <c r="E21" s="318"/>
      <c r="F21" s="321"/>
      <c r="G21" s="321"/>
      <c r="H21" s="328"/>
      <c r="J21" s="328" t="s">
        <v>353</v>
      </c>
      <c r="K21" s="329"/>
      <c r="L21" s="330"/>
      <c r="M21" s="330">
        <f>ROUND(M20*K21,2)</f>
        <v>0</v>
      </c>
      <c r="N21" s="330"/>
      <c r="O21" s="331">
        <f>M21</f>
        <v>0</v>
      </c>
    </row>
    <row r="22" spans="1:241" s="323" customFormat="1">
      <c r="A22" s="332"/>
      <c r="B22" s="318"/>
      <c r="C22" s="319"/>
      <c r="D22" s="318"/>
      <c r="E22" s="318"/>
      <c r="F22" s="318"/>
      <c r="G22" s="318"/>
      <c r="H22" s="333"/>
      <c r="I22" s="333"/>
      <c r="K22" s="333" t="s">
        <v>354</v>
      </c>
      <c r="L22" s="334">
        <f>L20+L21</f>
        <v>0</v>
      </c>
      <c r="M22" s="334">
        <f t="shared" ref="M22:O22" si="6">M20+M21</f>
        <v>0</v>
      </c>
      <c r="N22" s="334">
        <f t="shared" si="6"/>
        <v>0</v>
      </c>
      <c r="O22" s="334">
        <f t="shared" si="6"/>
        <v>0</v>
      </c>
    </row>
    <row r="23" spans="1:241" s="323" customFormat="1">
      <c r="A23" s="327"/>
      <c r="B23" s="318"/>
      <c r="C23" s="319"/>
      <c r="D23" s="318"/>
      <c r="E23" s="318"/>
      <c r="F23" s="318"/>
      <c r="G23" s="318"/>
      <c r="H23" s="318"/>
      <c r="I23" s="318"/>
      <c r="J23" s="318"/>
      <c r="K23" s="318"/>
      <c r="L23" s="246"/>
      <c r="M23" s="246"/>
      <c r="N23" s="335"/>
    </row>
    <row r="24" spans="1:241" s="1" customFormat="1">
      <c r="A24" s="336"/>
      <c r="B24" s="336"/>
      <c r="C24" s="337"/>
      <c r="D24" s="338"/>
      <c r="E24" s="338"/>
      <c r="F24" s="338"/>
      <c r="O24" s="339"/>
    </row>
    <row r="25" spans="1:241" s="1" customFormat="1">
      <c r="A25" s="340"/>
      <c r="N25" s="342"/>
    </row>
    <row r="26" spans="1:241" s="1" customFormat="1">
      <c r="B26" s="343"/>
      <c r="C26" s="339"/>
      <c r="H26" s="1" t="s">
        <v>338</v>
      </c>
      <c r="I26" s="345"/>
      <c r="J26" s="345"/>
      <c r="K26" s="345"/>
      <c r="L26" s="344"/>
    </row>
    <row r="27" spans="1:241" s="1" customFormat="1">
      <c r="B27" s="341" t="s">
        <v>355</v>
      </c>
      <c r="J27" s="341" t="s">
        <v>355</v>
      </c>
      <c r="L27" s="346"/>
    </row>
    <row r="28" spans="1:241" s="245" customFormat="1" ht="11.25">
      <c r="B28" s="299"/>
      <c r="C28" s="302"/>
    </row>
    <row r="29" spans="1:241" s="245" customFormat="1" ht="11.25"/>
  </sheetData>
  <mergeCells count="10">
    <mergeCell ref="E10:J11"/>
    <mergeCell ref="K10:O11"/>
    <mergeCell ref="A20:J20"/>
    <mergeCell ref="L7:M7"/>
    <mergeCell ref="A1:D1"/>
    <mergeCell ref="A2:D2"/>
    <mergeCell ref="A10:A12"/>
    <mergeCell ref="B10:B12"/>
    <mergeCell ref="C10:C12"/>
    <mergeCell ref="D10:D12"/>
  </mergeCells>
  <pageMargins left="0.51181102362204722" right="0.31496062992125984" top="0.55118110236220474" bottom="0.35433070866141736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17" sqref="B17"/>
    </sheetView>
  </sheetViews>
  <sheetFormatPr defaultRowHeight="12.75"/>
  <cols>
    <col min="1" max="1" width="3.28515625" style="21" customWidth="1"/>
    <col min="2" max="2" width="60.7109375" style="9" customWidth="1"/>
    <col min="3" max="3" width="8.7109375" style="10" customWidth="1"/>
    <col min="4" max="4" width="8.7109375" style="11" customWidth="1"/>
    <col min="5" max="5" width="10.85546875" style="2" customWidth="1"/>
    <col min="6" max="242" width="11.42578125" style="2" customWidth="1"/>
    <col min="243" max="16384" width="9.140625" style="2"/>
  </cols>
  <sheetData>
    <row r="1" spans="1:15">
      <c r="A1" s="405" t="s">
        <v>255</v>
      </c>
      <c r="B1" s="405"/>
      <c r="C1" s="405"/>
      <c r="D1" s="405"/>
    </row>
    <row r="2" spans="1:15">
      <c r="A2" s="406" t="s">
        <v>117</v>
      </c>
      <c r="B2" s="406"/>
      <c r="C2" s="406"/>
      <c r="D2" s="406"/>
      <c r="F2" s="246" t="s">
        <v>275</v>
      </c>
    </row>
    <row r="3" spans="1:15">
      <c r="A3" s="3"/>
      <c r="B3" s="3"/>
      <c r="C3" s="3"/>
      <c r="D3" s="3"/>
    </row>
    <row r="4" spans="1:15" s="246" customFormat="1" ht="11.25" customHeight="1">
      <c r="A4" s="4" t="s">
        <v>137</v>
      </c>
      <c r="B4" s="7"/>
      <c r="C4" s="7"/>
      <c r="D4" s="7"/>
      <c r="E4" s="7"/>
      <c r="F4" s="7"/>
      <c r="G4" s="7"/>
    </row>
    <row r="5" spans="1:15" s="246" customFormat="1" ht="11.25" customHeight="1">
      <c r="A5" s="4" t="s">
        <v>85</v>
      </c>
      <c r="B5" s="7"/>
      <c r="C5" s="7"/>
      <c r="D5" s="7"/>
      <c r="E5" s="7"/>
      <c r="F5" s="7"/>
      <c r="G5" s="7"/>
    </row>
    <row r="6" spans="1:15" s="246" customFormat="1">
      <c r="A6" s="246" t="s">
        <v>308</v>
      </c>
    </row>
    <row r="7" spans="1:15" s="323" customFormat="1">
      <c r="A7" s="317"/>
      <c r="B7" s="318"/>
      <c r="C7" s="319"/>
      <c r="D7" s="320"/>
      <c r="E7" s="318"/>
      <c r="F7" s="318"/>
      <c r="G7" s="318"/>
      <c r="H7" s="318"/>
      <c r="I7" s="321"/>
      <c r="J7" s="322" t="s">
        <v>352</v>
      </c>
      <c r="K7" s="321"/>
      <c r="L7" s="404">
        <f>O24</f>
        <v>0</v>
      </c>
      <c r="M7" s="404"/>
      <c r="N7" s="321"/>
    </row>
    <row r="8" spans="1:15" s="323" customFormat="1">
      <c r="A8" s="317"/>
      <c r="B8" s="318"/>
      <c r="C8" s="319"/>
      <c r="D8" s="320"/>
      <c r="E8" s="318"/>
      <c r="F8" s="318"/>
      <c r="G8" s="318"/>
      <c r="H8" s="318"/>
      <c r="I8" s="318"/>
      <c r="J8" s="324" t="str">
        <f>[3]Kopsavilkums!E12</f>
        <v>Tāme sastādīta: 2017. gada .........</v>
      </c>
      <c r="K8" s="325"/>
      <c r="L8" s="350"/>
      <c r="M8" s="325"/>
      <c r="N8" s="325"/>
    </row>
    <row r="9" spans="1:15">
      <c r="A9" s="12"/>
      <c r="B9" s="13"/>
    </row>
    <row r="10" spans="1:15" s="8" customFormat="1" ht="13.5" customHeight="1" thickBot="1">
      <c r="A10" s="407" t="s">
        <v>1</v>
      </c>
      <c r="B10" s="410" t="s">
        <v>204</v>
      </c>
      <c r="C10" s="413" t="s">
        <v>2</v>
      </c>
      <c r="D10" s="416" t="s">
        <v>3</v>
      </c>
      <c r="E10" s="398" t="s">
        <v>339</v>
      </c>
      <c r="F10" s="398"/>
      <c r="G10" s="398"/>
      <c r="H10" s="398"/>
      <c r="I10" s="398"/>
      <c r="J10" s="398"/>
      <c r="K10" s="400" t="s">
        <v>340</v>
      </c>
      <c r="L10" s="400"/>
      <c r="M10" s="400"/>
      <c r="N10" s="400"/>
      <c r="O10" s="401"/>
    </row>
    <row r="11" spans="1:15" s="8" customFormat="1" ht="13.5" thickBot="1">
      <c r="A11" s="408"/>
      <c r="B11" s="411"/>
      <c r="C11" s="414"/>
      <c r="D11" s="417"/>
      <c r="E11" s="399"/>
      <c r="F11" s="399"/>
      <c r="G11" s="399"/>
      <c r="H11" s="399"/>
      <c r="I11" s="399"/>
      <c r="J11" s="399"/>
      <c r="K11" s="402" t="s">
        <v>341</v>
      </c>
      <c r="L11" s="402"/>
      <c r="M11" s="402" t="s">
        <v>342</v>
      </c>
      <c r="N11" s="402"/>
      <c r="O11" s="403" t="s">
        <v>343</v>
      </c>
    </row>
    <row r="12" spans="1:15" s="8" customFormat="1" ht="22.5">
      <c r="A12" s="409"/>
      <c r="B12" s="412"/>
      <c r="C12" s="415"/>
      <c r="D12" s="418"/>
      <c r="E12" s="309" t="s">
        <v>344</v>
      </c>
      <c r="F12" s="309" t="s">
        <v>345</v>
      </c>
      <c r="G12" s="309" t="s">
        <v>346</v>
      </c>
      <c r="H12" s="309" t="s">
        <v>347</v>
      </c>
      <c r="I12" s="310" t="s">
        <v>348</v>
      </c>
      <c r="J12" s="310" t="s">
        <v>349</v>
      </c>
      <c r="K12" s="311" t="s">
        <v>350</v>
      </c>
      <c r="L12" s="309" t="s">
        <v>346</v>
      </c>
      <c r="M12" s="309" t="s">
        <v>347</v>
      </c>
      <c r="N12" s="310" t="s">
        <v>348</v>
      </c>
      <c r="O12" s="312" t="s">
        <v>351</v>
      </c>
    </row>
    <row r="13" spans="1:15" s="8" customFormat="1">
      <c r="A13" s="15">
        <v>1</v>
      </c>
      <c r="B13" s="15">
        <f>A13+1</f>
        <v>2</v>
      </c>
      <c r="C13" s="15">
        <f t="shared" ref="C13:O13" si="0">B13+1</f>
        <v>3</v>
      </c>
      <c r="D13" s="15">
        <f t="shared" si="0"/>
        <v>4</v>
      </c>
      <c r="E13" s="313">
        <f t="shared" si="0"/>
        <v>5</v>
      </c>
      <c r="F13" s="313">
        <f t="shared" si="0"/>
        <v>6</v>
      </c>
      <c r="G13" s="313">
        <f t="shared" si="0"/>
        <v>7</v>
      </c>
      <c r="H13" s="313">
        <f t="shared" si="0"/>
        <v>8</v>
      </c>
      <c r="I13" s="313">
        <f t="shared" si="0"/>
        <v>9</v>
      </c>
      <c r="J13" s="313">
        <f t="shared" si="0"/>
        <v>10</v>
      </c>
      <c r="K13" s="313">
        <f t="shared" si="0"/>
        <v>11</v>
      </c>
      <c r="L13" s="313">
        <f t="shared" si="0"/>
        <v>12</v>
      </c>
      <c r="M13" s="313">
        <f t="shared" si="0"/>
        <v>13</v>
      </c>
      <c r="N13" s="313">
        <f t="shared" si="0"/>
        <v>14</v>
      </c>
      <c r="O13" s="313">
        <f t="shared" si="0"/>
        <v>15</v>
      </c>
    </row>
    <row r="14" spans="1:15" s="8" customFormat="1">
      <c r="A14" s="88">
        <v>1</v>
      </c>
      <c r="B14" s="89" t="s">
        <v>118</v>
      </c>
      <c r="C14" s="90" t="s">
        <v>54</v>
      </c>
      <c r="D14" s="91">
        <v>600</v>
      </c>
      <c r="E14" s="306"/>
      <c r="F14" s="307"/>
      <c r="G14" s="308"/>
      <c r="H14" s="307"/>
      <c r="I14" s="307"/>
      <c r="J14" s="307">
        <f t="shared" ref="J14" si="1">G14+H14+I14</f>
        <v>0</v>
      </c>
      <c r="K14" s="307"/>
      <c r="L14" s="307"/>
      <c r="M14" s="307"/>
      <c r="N14" s="307"/>
      <c r="O14" s="307">
        <f t="shared" ref="O14" si="2">N14+M14+L14</f>
        <v>0</v>
      </c>
    </row>
    <row r="15" spans="1:15" s="8" customFormat="1">
      <c r="A15" s="88"/>
      <c r="B15" s="28" t="s">
        <v>239</v>
      </c>
      <c r="C15" s="90" t="s">
        <v>5</v>
      </c>
      <c r="D15" s="92">
        <f>D14*0.2</f>
        <v>120</v>
      </c>
      <c r="E15" s="306"/>
      <c r="F15" s="307"/>
      <c r="G15" s="308"/>
      <c r="H15" s="307"/>
      <c r="I15" s="307"/>
      <c r="J15" s="307">
        <f t="shared" ref="J15" si="3">G15+H15+I15</f>
        <v>0</v>
      </c>
      <c r="K15" s="307"/>
      <c r="L15" s="307"/>
      <c r="M15" s="307"/>
      <c r="N15" s="307"/>
      <c r="O15" s="307">
        <f t="shared" ref="O15" si="4">N15+M15+L15</f>
        <v>0</v>
      </c>
    </row>
    <row r="16" spans="1:15" s="8" customFormat="1">
      <c r="A16" s="88">
        <v>2</v>
      </c>
      <c r="B16" s="89" t="s">
        <v>119</v>
      </c>
      <c r="C16" s="90" t="s">
        <v>54</v>
      </c>
      <c r="D16" s="91">
        <f>SUM(D14)</f>
        <v>600</v>
      </c>
      <c r="E16" s="306"/>
      <c r="F16" s="307"/>
      <c r="G16" s="308"/>
      <c r="H16" s="307"/>
      <c r="I16" s="307"/>
      <c r="J16" s="307">
        <f t="shared" ref="J16:J21" si="5">G16+H16+I16</f>
        <v>0</v>
      </c>
      <c r="K16" s="307"/>
      <c r="L16" s="307"/>
      <c r="M16" s="307"/>
      <c r="N16" s="307"/>
      <c r="O16" s="307">
        <f t="shared" ref="O16:O21" si="6">N16+M16+L16</f>
        <v>0</v>
      </c>
    </row>
    <row r="17" spans="1:15" s="8" customFormat="1">
      <c r="A17" s="90"/>
      <c r="B17" s="134" t="s">
        <v>360</v>
      </c>
      <c r="C17" s="90" t="s">
        <v>54</v>
      </c>
      <c r="D17" s="91">
        <f>D16*1.05</f>
        <v>630</v>
      </c>
      <c r="E17" s="306"/>
      <c r="F17" s="307"/>
      <c r="G17" s="308"/>
      <c r="H17" s="307"/>
      <c r="I17" s="307"/>
      <c r="J17" s="307">
        <f t="shared" si="5"/>
        <v>0</v>
      </c>
      <c r="K17" s="307"/>
      <c r="L17" s="307"/>
      <c r="M17" s="307"/>
      <c r="N17" s="307"/>
      <c r="O17" s="307">
        <f t="shared" si="6"/>
        <v>0</v>
      </c>
    </row>
    <row r="18" spans="1:15" s="44" customFormat="1">
      <c r="A18" s="90"/>
      <c r="B18" s="77" t="s">
        <v>217</v>
      </c>
      <c r="C18" s="90" t="s">
        <v>5</v>
      </c>
      <c r="D18" s="92">
        <f>D16*6</f>
        <v>3600</v>
      </c>
      <c r="E18" s="306"/>
      <c r="F18" s="307"/>
      <c r="G18" s="308"/>
      <c r="H18" s="307"/>
      <c r="I18" s="307"/>
      <c r="J18" s="307">
        <f t="shared" si="5"/>
        <v>0</v>
      </c>
      <c r="K18" s="307"/>
      <c r="L18" s="307"/>
      <c r="M18" s="307"/>
      <c r="N18" s="307"/>
      <c r="O18" s="307">
        <f t="shared" si="6"/>
        <v>0</v>
      </c>
    </row>
    <row r="19" spans="1:15" s="44" customFormat="1">
      <c r="A19" s="90">
        <v>3</v>
      </c>
      <c r="B19" s="89" t="s">
        <v>120</v>
      </c>
      <c r="C19" s="90" t="s">
        <v>54</v>
      </c>
      <c r="D19" s="91">
        <f>SUM(D14)</f>
        <v>600</v>
      </c>
      <c r="E19" s="306"/>
      <c r="F19" s="307"/>
      <c r="G19" s="308"/>
      <c r="H19" s="307"/>
      <c r="I19" s="307"/>
      <c r="J19" s="307">
        <f t="shared" si="5"/>
        <v>0</v>
      </c>
      <c r="K19" s="307"/>
      <c r="L19" s="307"/>
      <c r="M19" s="307"/>
      <c r="N19" s="307"/>
      <c r="O19" s="307">
        <f t="shared" si="6"/>
        <v>0</v>
      </c>
    </row>
    <row r="20" spans="1:15" s="44" customFormat="1">
      <c r="A20" s="88"/>
      <c r="B20" s="98" t="s">
        <v>210</v>
      </c>
      <c r="C20" s="90" t="s">
        <v>5</v>
      </c>
      <c r="D20" s="88">
        <f>D19*0.18</f>
        <v>108</v>
      </c>
      <c r="E20" s="306"/>
      <c r="F20" s="307"/>
      <c r="G20" s="308"/>
      <c r="H20" s="307"/>
      <c r="I20" s="307"/>
      <c r="J20" s="307">
        <f t="shared" si="5"/>
        <v>0</v>
      </c>
      <c r="K20" s="307"/>
      <c r="L20" s="307"/>
      <c r="M20" s="307"/>
      <c r="N20" s="307"/>
      <c r="O20" s="307">
        <f t="shared" si="6"/>
        <v>0</v>
      </c>
    </row>
    <row r="21" spans="1:15" s="44" customFormat="1" ht="13.5" thickBot="1">
      <c r="A21" s="90"/>
      <c r="B21" s="98" t="s">
        <v>211</v>
      </c>
      <c r="C21" s="90" t="s">
        <v>5</v>
      </c>
      <c r="D21" s="88">
        <f>D19*0.3</f>
        <v>180</v>
      </c>
      <c r="E21" s="306"/>
      <c r="F21" s="307"/>
      <c r="G21" s="308"/>
      <c r="H21" s="307"/>
      <c r="I21" s="307"/>
      <c r="J21" s="307">
        <f t="shared" si="5"/>
        <v>0</v>
      </c>
      <c r="K21" s="307"/>
      <c r="L21" s="307"/>
      <c r="M21" s="307"/>
      <c r="N21" s="307"/>
      <c r="O21" s="307">
        <f t="shared" si="6"/>
        <v>0</v>
      </c>
    </row>
    <row r="22" spans="1:15" s="355" customFormat="1" ht="13.5" thickBot="1">
      <c r="A22" s="395" t="s">
        <v>359</v>
      </c>
      <c r="B22" s="396"/>
      <c r="C22" s="396"/>
      <c r="D22" s="396"/>
      <c r="E22" s="396"/>
      <c r="F22" s="396"/>
      <c r="G22" s="396"/>
      <c r="H22" s="396"/>
      <c r="I22" s="396"/>
      <c r="J22" s="397"/>
      <c r="K22" s="354">
        <f>SUM(K14:K21)</f>
        <v>0</v>
      </c>
      <c r="L22" s="354">
        <f t="shared" ref="L22:O22" si="7">SUM(L14:L21)</f>
        <v>0</v>
      </c>
      <c r="M22" s="354">
        <f t="shared" si="7"/>
        <v>0</v>
      </c>
      <c r="N22" s="354">
        <f t="shared" si="7"/>
        <v>0</v>
      </c>
      <c r="O22" s="354">
        <f t="shared" si="7"/>
        <v>0</v>
      </c>
    </row>
    <row r="23" spans="1:15" s="323" customFormat="1">
      <c r="A23" s="327"/>
      <c r="B23" s="318"/>
      <c r="C23" s="319"/>
      <c r="D23" s="318"/>
      <c r="E23" s="318"/>
      <c r="F23" s="321"/>
      <c r="G23" s="321"/>
      <c r="H23" s="328"/>
      <c r="J23" s="328" t="s">
        <v>353</v>
      </c>
      <c r="K23" s="329"/>
      <c r="L23" s="330"/>
      <c r="M23" s="330">
        <f>ROUND(M22*K23,2)</f>
        <v>0</v>
      </c>
      <c r="N23" s="330"/>
      <c r="O23" s="331">
        <f>M23</f>
        <v>0</v>
      </c>
    </row>
    <row r="24" spans="1:15" s="323" customFormat="1">
      <c r="A24" s="332"/>
      <c r="B24" s="318"/>
      <c r="C24" s="319"/>
      <c r="D24" s="318"/>
      <c r="E24" s="318"/>
      <c r="F24" s="318"/>
      <c r="G24" s="318"/>
      <c r="H24" s="333"/>
      <c r="I24" s="333"/>
      <c r="K24" s="333" t="s">
        <v>354</v>
      </c>
      <c r="L24" s="334">
        <f>L22+L23</f>
        <v>0</v>
      </c>
      <c r="M24" s="334">
        <f t="shared" ref="M24:O24" si="8">M22+M23</f>
        <v>0</v>
      </c>
      <c r="N24" s="334">
        <f t="shared" si="8"/>
        <v>0</v>
      </c>
      <c r="O24" s="334">
        <f t="shared" si="8"/>
        <v>0</v>
      </c>
    </row>
    <row r="25" spans="1:15" s="323" customFormat="1">
      <c r="A25" s="327"/>
      <c r="B25" s="318"/>
      <c r="C25" s="319"/>
      <c r="D25" s="318"/>
      <c r="E25" s="318"/>
      <c r="F25" s="318"/>
      <c r="G25" s="318"/>
      <c r="H25" s="318"/>
      <c r="I25" s="318"/>
      <c r="J25" s="318"/>
      <c r="K25" s="318"/>
      <c r="L25" s="246"/>
      <c r="M25" s="246"/>
      <c r="N25" s="335"/>
    </row>
    <row r="26" spans="1:15" s="1" customFormat="1">
      <c r="A26" s="336"/>
      <c r="B26" s="336"/>
      <c r="C26" s="337"/>
      <c r="D26" s="338"/>
      <c r="E26" s="338"/>
      <c r="F26" s="338"/>
      <c r="O26" s="339"/>
    </row>
    <row r="27" spans="1:15" s="1" customFormat="1">
      <c r="A27" s="340"/>
      <c r="N27" s="342"/>
    </row>
    <row r="28" spans="1:15" s="1" customFormat="1">
      <c r="B28" s="343"/>
      <c r="C28" s="339"/>
      <c r="H28" s="1" t="s">
        <v>338</v>
      </c>
      <c r="I28" s="345"/>
      <c r="J28" s="345"/>
      <c r="K28" s="345"/>
      <c r="L28" s="344"/>
    </row>
    <row r="29" spans="1:15" s="1" customFormat="1">
      <c r="B29" s="341" t="s">
        <v>355</v>
      </c>
      <c r="J29" s="341" t="s">
        <v>355</v>
      </c>
      <c r="L29" s="346"/>
    </row>
    <row r="30" spans="1:15" s="245" customFormat="1" ht="11.25">
      <c r="B30" s="299"/>
      <c r="C30" s="302"/>
    </row>
    <row r="31" spans="1:15" s="245" customFormat="1" ht="11.25"/>
  </sheetData>
  <mergeCells count="10">
    <mergeCell ref="E10:J11"/>
    <mergeCell ref="K10:O11"/>
    <mergeCell ref="A22:J22"/>
    <mergeCell ref="L7:M7"/>
    <mergeCell ref="A1:D1"/>
    <mergeCell ref="A2:D2"/>
    <mergeCell ref="A10:A12"/>
    <mergeCell ref="B10:B12"/>
    <mergeCell ref="C10:C12"/>
    <mergeCell ref="D10:D12"/>
  </mergeCells>
  <pageMargins left="0.51181102362204722" right="0.11811023622047245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Koptāme</vt:lpstr>
      <vt:lpstr>Kopsavilkums</vt:lpstr>
      <vt:lpstr>Būvlaukums 1-1</vt:lpstr>
      <vt:lpstr>Jumts 1-2</vt:lpstr>
      <vt:lpstr>Fasāde 1-3</vt:lpstr>
      <vt:lpstr>Cokols 1-4</vt:lpstr>
      <vt:lpstr>Durvis, logi 1-5</vt:lpstr>
      <vt:lpstr>Iekšējā apdare 1-6</vt:lpstr>
      <vt:lpstr>pagraba griesti 1-7</vt:lpstr>
      <vt:lpstr>Apkure 2-1</vt:lpstr>
      <vt:lpstr>'Cokols 1-4'!Print_Titles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Juris</cp:lastModifiedBy>
  <cp:lastPrinted>2017-10-26T09:30:27Z</cp:lastPrinted>
  <dcterms:created xsi:type="dcterms:W3CDTF">2011-04-18T06:11:14Z</dcterms:created>
  <dcterms:modified xsi:type="dcterms:W3CDTF">2017-10-26T09:30:35Z</dcterms:modified>
</cp:coreProperties>
</file>