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Juris\Documents\RENOVĀCIJA\14.māja\Iepirkumi\"/>
    </mc:Choice>
  </mc:AlternateContent>
  <xr:revisionPtr revIDLastSave="0" documentId="13_ncr:1_{A3917C21-6361-4DE4-AD31-634FFC20B522}" xr6:coauthVersionLast="40" xr6:coauthVersionMax="40" xr10:uidLastSave="{00000000-0000-0000-0000-000000000000}"/>
  <bookViews>
    <workbookView xWindow="0" yWindow="495" windowWidth="17100" windowHeight="12810" tabRatio="878" firstSheet="3" activeTab="6" xr2:uid="{00000000-000D-0000-FFFF-FFFF00000000}"/>
  </bookViews>
  <sheets>
    <sheet name="Koptāme" sheetId="1" r:id="rId1"/>
    <sheet name="Kopsavilkums" sheetId="20" r:id="rId2"/>
    <sheet name="Vispārējie darbi 1-1" sheetId="52" r:id="rId3"/>
    <sheet name="Ārdurvis 1-2" sheetId="38" r:id="rId4"/>
    <sheet name="Jumts 1-3" sheetId="53" r:id="rId5"/>
    <sheet name="Logi 1-4" sheetId="36" r:id="rId6"/>
    <sheet name="Pagraba griesti 1-5" sheetId="42" r:id="rId7"/>
    <sheet name="Cokols 1-6" sheetId="50" r:id="rId8"/>
    <sheet name="Fasāde 1-7" sheetId="58" r:id="rId9"/>
    <sheet name="ŪK 2-1" sheetId="54" r:id="rId10"/>
    <sheet name="Apkure 2-2" sheetId="47" r:id="rId11"/>
  </sheets>
  <externalReferences>
    <externalReference r:id="rId12"/>
    <externalReference r:id="rId13"/>
  </externalReferences>
  <definedNames>
    <definedName name="AKZ_Angebot" localSheetId="8">#REF!</definedName>
    <definedName name="AKZ_Angebot">#REF!</definedName>
    <definedName name="AKZ_Auftrag" localSheetId="8">#REF!</definedName>
    <definedName name="AKZ_Auftrag">#REF!</definedName>
    <definedName name="Ang._Datum" localSheetId="8">#REF!</definedName>
    <definedName name="Ang._Datum">#REF!</definedName>
    <definedName name="Auftr._Datum" localSheetId="8">#REF!</definedName>
    <definedName name="Auftr._Datum">#REF!</definedName>
    <definedName name="Bearbeiter" localSheetId="8">#REF!</definedName>
    <definedName name="Bearbeiter">#REF!</definedName>
    <definedName name="Cent_Stacija" localSheetId="8">#REF!</definedName>
    <definedName name="Cent_Stacija">#REF!</definedName>
    <definedName name="Excel_BuiltIn_Print_Area" localSheetId="8">#REF!</definedName>
    <definedName name="Excel_BuiltIn_Print_Area">#REF!</definedName>
    <definedName name="Faktorgruppe1" localSheetId="8">#REF!</definedName>
    <definedName name="Faktorgruppe1">#REF!</definedName>
    <definedName name="Faktorgruppe2" localSheetId="8">#REF!</definedName>
    <definedName name="Faktorgruppe2">#REF!</definedName>
    <definedName name="Faktorgruppe3" localSheetId="8">#REF!</definedName>
    <definedName name="Faktorgruppe3">#REF!</definedName>
    <definedName name="Faktorgruppe4" localSheetId="8">#REF!</definedName>
    <definedName name="Faktorgruppe4">#REF!</definedName>
    <definedName name="Faktorgruppe5" localSheetId="8">#REF!</definedName>
    <definedName name="Faktorgruppe5">#REF!</definedName>
    <definedName name="Faktorgruppe6" localSheetId="8">#REF!</definedName>
    <definedName name="Faktorgruppe6">#REF!</definedName>
    <definedName name="Faktorgruppe7" localSheetId="8">#REF!</definedName>
    <definedName name="Faktorgruppe7">#REF!</definedName>
    <definedName name="Faktorgruppe8" localSheetId="8">#REF!</definedName>
    <definedName name="Faktorgruppe8">#REF!</definedName>
    <definedName name="Faktorgruppe9" localSheetId="8">#REF!</definedName>
    <definedName name="Faktorgruppe9">#REF!</definedName>
    <definedName name="Faktorwerte" localSheetId="8">#REF!</definedName>
    <definedName name="Faktorwerte">#REF!</definedName>
    <definedName name="Faktorwerte_der_Faktorgruppen" localSheetId="8">#REF!</definedName>
    <definedName name="Faktorwerte_der_Faktorgruppen">#REF!</definedName>
    <definedName name="Gruppenname1" localSheetId="8">#REF!</definedName>
    <definedName name="Gruppenname1">#REF!</definedName>
    <definedName name="Gruppenname2" localSheetId="8">#REF!</definedName>
    <definedName name="Gruppenname2">#REF!</definedName>
    <definedName name="Gruppenname3" localSheetId="8">#REF!</definedName>
    <definedName name="Gruppenname3">#REF!</definedName>
    <definedName name="Gruppenname4" localSheetId="8">#REF!</definedName>
    <definedName name="Gruppenname4">#REF!</definedName>
    <definedName name="Gruppenname5" localSheetId="8">#REF!</definedName>
    <definedName name="Gruppenname5">#REF!</definedName>
    <definedName name="Gruppenname6" localSheetId="8">#REF!</definedName>
    <definedName name="Gruppenname6">#REF!</definedName>
    <definedName name="Gruppenname7" localSheetId="8">#REF!</definedName>
    <definedName name="Gruppenname7">#REF!</definedName>
    <definedName name="Gruppenname8" localSheetId="8">#REF!</definedName>
    <definedName name="Gruppenname8">#REF!</definedName>
    <definedName name="Gruppenname9" localSheetId="8">#REF!</definedName>
    <definedName name="Gruppenname9">#REF!</definedName>
    <definedName name="lapa" localSheetId="8">#REF!</definedName>
    <definedName name="lapa">#REF!</definedName>
    <definedName name="nosaukums">[1]P!$B$5:$B$325</definedName>
    <definedName name="P" localSheetId="8">#REF!</definedName>
    <definedName name="P">#REF!</definedName>
    <definedName name="P_12" localSheetId="8">#REF!</definedName>
    <definedName name="P_12">#REF!</definedName>
    <definedName name="_xlnm.Print_Titles" localSheetId="5">'Logi 1-4'!$14:$14</definedName>
    <definedName name="Projektname" localSheetId="8">#REF!</definedName>
    <definedName name="Projektname">#REF!</definedName>
    <definedName name="stundasLikme" localSheetId="8">[2]P!#REF!</definedName>
    <definedName name="stundasLikme">[2]P!#REF!</definedName>
    <definedName name="stundasLikme_12" localSheetId="8">[2]P!#REF!</definedName>
    <definedName name="stundasLikme_12">[2]P!#REF!</definedName>
    <definedName name="Titul" localSheetId="8">#REF!</definedName>
    <definedName name="Titul">#REF!</definedName>
    <definedName name="Währungsfaktor" localSheetId="8">#REF!</definedName>
    <definedName name="Währungsfaktor">#REF!</definedName>
    <definedName name="Z_83795769_38C4_11D4_84F6_00002145AA87_.wvu.PrintArea" localSheetId="8">#REF!</definedName>
    <definedName name="Z_83795769_38C4_11D4_84F6_00002145AA87_.wvu.PrintArea">#REF!</definedName>
    <definedName name="Z_83795769_38C4_11D4_84F6_00002145AA87_.wvu.Rows" localSheetId="8">#REF!</definedName>
    <definedName name="Z_83795769_38C4_11D4_84F6_00002145AA87_.wvu.Rows">#REF!</definedName>
  </definedNames>
  <calcPr calcId="191029" fullPrecision="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20" l="1"/>
  <c r="G24" i="20"/>
  <c r="F24" i="20"/>
  <c r="D23" i="20"/>
  <c r="H23" i="20"/>
  <c r="G23" i="20"/>
  <c r="F23" i="20"/>
  <c r="E23" i="20"/>
  <c r="D21" i="20"/>
  <c r="H21" i="20"/>
  <c r="G21" i="20"/>
  <c r="F21" i="20"/>
  <c r="E21" i="20"/>
  <c r="D20" i="20"/>
  <c r="H20" i="20"/>
  <c r="G20" i="20"/>
  <c r="F20" i="20"/>
  <c r="E20" i="20"/>
  <c r="G19" i="20"/>
  <c r="F19" i="20"/>
  <c r="E19" i="20"/>
  <c r="D19" i="20"/>
  <c r="H19" i="20"/>
  <c r="D18" i="20"/>
  <c r="D17" i="20"/>
  <c r="H17" i="20"/>
  <c r="G17" i="20"/>
  <c r="F17" i="20"/>
  <c r="E17" i="20"/>
  <c r="D16" i="20"/>
  <c r="H16" i="20"/>
  <c r="G16" i="20"/>
  <c r="F16" i="20"/>
  <c r="E16" i="20"/>
  <c r="H15" i="20"/>
  <c r="G15" i="20"/>
  <c r="F15" i="20"/>
  <c r="E15" i="20"/>
  <c r="N468" i="47"/>
  <c r="M468" i="47"/>
  <c r="O467" i="47"/>
  <c r="N98" i="54"/>
  <c r="M98" i="54"/>
  <c r="L98" i="54"/>
  <c r="O97" i="54"/>
  <c r="O98" i="54" s="1"/>
  <c r="N466" i="47" l="1"/>
  <c r="M466" i="47"/>
  <c r="L466" i="47"/>
  <c r="L468" i="47" s="1"/>
  <c r="E24" i="20" s="1"/>
  <c r="K466" i="47"/>
  <c r="O465" i="47"/>
  <c r="J465" i="47"/>
  <c r="O464" i="47"/>
  <c r="J464" i="47"/>
  <c r="O462" i="47"/>
  <c r="O466" i="47" s="1"/>
  <c r="O468" i="47" s="1"/>
  <c r="D24" i="20" s="1"/>
  <c r="J462" i="47"/>
  <c r="O461" i="47"/>
  <c r="J461" i="47"/>
  <c r="O459" i="47"/>
  <c r="J459" i="47"/>
  <c r="O458" i="47"/>
  <c r="J458" i="47"/>
  <c r="O457" i="47"/>
  <c r="J457" i="47"/>
  <c r="O456" i="47"/>
  <c r="J456" i="47"/>
  <c r="O455" i="47"/>
  <c r="J455" i="47"/>
  <c r="O454" i="47"/>
  <c r="J454" i="47"/>
  <c r="O453" i="47"/>
  <c r="J453" i="47"/>
  <c r="O452" i="47"/>
  <c r="J452" i="47"/>
  <c r="O451" i="47"/>
  <c r="J451" i="47"/>
  <c r="O450" i="47"/>
  <c r="J450" i="47"/>
  <c r="O449" i="47"/>
  <c r="J449" i="47"/>
  <c r="O448" i="47"/>
  <c r="J448" i="47"/>
  <c r="O447" i="47"/>
  <c r="J447" i="47"/>
  <c r="O446" i="47"/>
  <c r="J446" i="47"/>
  <c r="O445" i="47"/>
  <c r="J445" i="47"/>
  <c r="O443" i="47"/>
  <c r="J443" i="47"/>
  <c r="O442" i="47"/>
  <c r="J442" i="47"/>
  <c r="O441" i="47"/>
  <c r="J441" i="47"/>
  <c r="O440" i="47"/>
  <c r="J440" i="47"/>
  <c r="O439" i="47"/>
  <c r="J439" i="47"/>
  <c r="O438" i="47"/>
  <c r="J438" i="47"/>
  <c r="O437" i="47"/>
  <c r="J437" i="47"/>
  <c r="O436" i="47"/>
  <c r="J436" i="47"/>
  <c r="O435" i="47"/>
  <c r="J435" i="47"/>
  <c r="O434" i="47"/>
  <c r="J434" i="47"/>
  <c r="O433" i="47"/>
  <c r="J433" i="47"/>
  <c r="O432" i="47"/>
  <c r="J432" i="47"/>
  <c r="O431" i="47"/>
  <c r="J431" i="47"/>
  <c r="O430" i="47"/>
  <c r="J430" i="47"/>
  <c r="O429" i="47"/>
  <c r="J429" i="47"/>
  <c r="O428" i="47"/>
  <c r="J428" i="47"/>
  <c r="O427" i="47"/>
  <c r="J427" i="47"/>
  <c r="O426" i="47"/>
  <c r="J426" i="47"/>
  <c r="O425" i="47"/>
  <c r="J425" i="47"/>
  <c r="O424" i="47"/>
  <c r="J424" i="47"/>
  <c r="O423" i="47"/>
  <c r="J423" i="47"/>
  <c r="O422" i="47"/>
  <c r="J422" i="47"/>
  <c r="O421" i="47"/>
  <c r="J421" i="47"/>
  <c r="O420" i="47"/>
  <c r="J420" i="47"/>
  <c r="O419" i="47"/>
  <c r="J419" i="47"/>
  <c r="O418" i="47"/>
  <c r="J418" i="47"/>
  <c r="O417" i="47"/>
  <c r="J417" i="47"/>
  <c r="O416" i="47"/>
  <c r="J416" i="47"/>
  <c r="O415" i="47"/>
  <c r="J415" i="47"/>
  <c r="O414" i="47"/>
  <c r="J414" i="47"/>
  <c r="O413" i="47"/>
  <c r="J413" i="47"/>
  <c r="O412" i="47"/>
  <c r="J412" i="47"/>
  <c r="O411" i="47"/>
  <c r="J411" i="47"/>
  <c r="O410" i="47"/>
  <c r="J410" i="47"/>
  <c r="O409" i="47"/>
  <c r="J409" i="47"/>
  <c r="O408" i="47"/>
  <c r="J408" i="47"/>
  <c r="O407" i="47"/>
  <c r="J407" i="47"/>
  <c r="O406" i="47"/>
  <c r="J406" i="47"/>
  <c r="O405" i="47"/>
  <c r="J405" i="47"/>
  <c r="O404" i="47"/>
  <c r="J404" i="47"/>
  <c r="O403" i="47"/>
  <c r="J403" i="47"/>
  <c r="O402" i="47"/>
  <c r="J402" i="47"/>
  <c r="O401" i="47"/>
  <c r="J401" i="47"/>
  <c r="O400" i="47"/>
  <c r="J400" i="47"/>
  <c r="O399" i="47"/>
  <c r="J399" i="47"/>
  <c r="O398" i="47"/>
  <c r="J398" i="47"/>
  <c r="O397" i="47"/>
  <c r="J397" i="47"/>
  <c r="O396" i="47"/>
  <c r="J396" i="47"/>
  <c r="O395" i="47"/>
  <c r="J395" i="47"/>
  <c r="O394" i="47"/>
  <c r="J394" i="47"/>
  <c r="O393" i="47"/>
  <c r="J393" i="47"/>
  <c r="O392" i="47"/>
  <c r="J392" i="47"/>
  <c r="O391" i="47"/>
  <c r="J391" i="47"/>
  <c r="O390" i="47"/>
  <c r="J390" i="47"/>
  <c r="O389" i="47"/>
  <c r="J389" i="47"/>
  <c r="O388" i="47"/>
  <c r="J388" i="47"/>
  <c r="O387" i="47"/>
  <c r="J387" i="47"/>
  <c r="O386" i="47"/>
  <c r="J386" i="47"/>
  <c r="O385" i="47"/>
  <c r="J385" i="47"/>
  <c r="O384" i="47"/>
  <c r="J384" i="47"/>
  <c r="O383" i="47"/>
  <c r="J383" i="47"/>
  <c r="O382" i="47"/>
  <c r="J382" i="47"/>
  <c r="O381" i="47"/>
  <c r="J381" i="47"/>
  <c r="O380" i="47"/>
  <c r="J380" i="47"/>
  <c r="O379" i="47"/>
  <c r="J379" i="47"/>
  <c r="O377" i="47"/>
  <c r="J377" i="47"/>
  <c r="O376" i="47"/>
  <c r="J376" i="47"/>
  <c r="O375" i="47"/>
  <c r="J375" i="47"/>
  <c r="O374" i="47"/>
  <c r="J374" i="47"/>
  <c r="O373" i="47"/>
  <c r="J373" i="47"/>
  <c r="O372" i="47"/>
  <c r="J372" i="47"/>
  <c r="O371" i="47"/>
  <c r="J371" i="47"/>
  <c r="O370" i="47"/>
  <c r="J370" i="47"/>
  <c r="O369" i="47"/>
  <c r="J369" i="47"/>
  <c r="O368" i="47"/>
  <c r="J368" i="47"/>
  <c r="O367" i="47"/>
  <c r="J367" i="47"/>
  <c r="O366" i="47"/>
  <c r="J366" i="47"/>
  <c r="O365" i="47"/>
  <c r="J365" i="47"/>
  <c r="O364" i="47"/>
  <c r="J364" i="47"/>
  <c r="O363" i="47"/>
  <c r="J363" i="47"/>
  <c r="O362" i="47"/>
  <c r="J362" i="47"/>
  <c r="O361" i="47"/>
  <c r="J361" i="47"/>
  <c r="O360" i="47"/>
  <c r="J360" i="47"/>
  <c r="O359" i="47"/>
  <c r="J359" i="47"/>
  <c r="O358" i="47"/>
  <c r="J358" i="47"/>
  <c r="O357" i="47"/>
  <c r="J357" i="47"/>
  <c r="O356" i="47"/>
  <c r="J356" i="47"/>
  <c r="O355" i="47"/>
  <c r="J355" i="47"/>
  <c r="O354" i="47"/>
  <c r="J354" i="47"/>
  <c r="O353" i="47"/>
  <c r="J353" i="47"/>
  <c r="O352" i="47"/>
  <c r="J352" i="47"/>
  <c r="O351" i="47"/>
  <c r="J351" i="47"/>
  <c r="O350" i="47"/>
  <c r="J350" i="47"/>
  <c r="O349" i="47"/>
  <c r="J349" i="47"/>
  <c r="O348" i="47"/>
  <c r="J348" i="47"/>
  <c r="O347" i="47"/>
  <c r="J347" i="47"/>
  <c r="O346" i="47"/>
  <c r="J346" i="47"/>
  <c r="O345" i="47"/>
  <c r="J345" i="47"/>
  <c r="O344" i="47"/>
  <c r="J344" i="47"/>
  <c r="O343" i="47"/>
  <c r="J343" i="47"/>
  <c r="O342" i="47"/>
  <c r="J342" i="47"/>
  <c r="O341" i="47"/>
  <c r="J341" i="47"/>
  <c r="O340" i="47"/>
  <c r="J340" i="47"/>
  <c r="O339" i="47"/>
  <c r="J339" i="47"/>
  <c r="O338" i="47"/>
  <c r="J338" i="47"/>
  <c r="O337" i="47"/>
  <c r="J337" i="47"/>
  <c r="O336" i="47"/>
  <c r="J336" i="47"/>
  <c r="O335" i="47"/>
  <c r="J335" i="47"/>
  <c r="O334" i="47"/>
  <c r="J334" i="47"/>
  <c r="O333" i="47"/>
  <c r="J333" i="47"/>
  <c r="O332" i="47"/>
  <c r="J332" i="47"/>
  <c r="O331" i="47"/>
  <c r="J331" i="47"/>
  <c r="O330" i="47"/>
  <c r="J330" i="47"/>
  <c r="O329" i="47"/>
  <c r="J329" i="47"/>
  <c r="O328" i="47"/>
  <c r="J328" i="47"/>
  <c r="O327" i="47"/>
  <c r="J327" i="47"/>
  <c r="O326" i="47"/>
  <c r="J326" i="47"/>
  <c r="O325" i="47"/>
  <c r="J325" i="47"/>
  <c r="O324" i="47"/>
  <c r="J324" i="47"/>
  <c r="O323" i="47"/>
  <c r="J323" i="47"/>
  <c r="O322" i="47"/>
  <c r="J322" i="47"/>
  <c r="O321" i="47"/>
  <c r="J321" i="47"/>
  <c r="O320" i="47"/>
  <c r="J320" i="47"/>
  <c r="O312" i="47"/>
  <c r="J312" i="47"/>
  <c r="O310" i="47"/>
  <c r="J310" i="47"/>
  <c r="O309" i="47"/>
  <c r="J309" i="47"/>
  <c r="O308" i="47"/>
  <c r="J308" i="47"/>
  <c r="O307" i="47"/>
  <c r="J307" i="47"/>
  <c r="O306" i="47"/>
  <c r="J306" i="47"/>
  <c r="O305" i="47"/>
  <c r="J305" i="47"/>
  <c r="O302" i="47"/>
  <c r="J302" i="47"/>
  <c r="O301" i="47"/>
  <c r="J301" i="47"/>
  <c r="O300" i="47"/>
  <c r="J300" i="47"/>
  <c r="O299" i="47"/>
  <c r="J299" i="47"/>
  <c r="O298" i="47"/>
  <c r="J298" i="47"/>
  <c r="O297" i="47"/>
  <c r="J297" i="47"/>
  <c r="O296" i="47"/>
  <c r="J296" i="47"/>
  <c r="O295" i="47"/>
  <c r="J295" i="47"/>
  <c r="O319" i="47"/>
  <c r="J319" i="47"/>
  <c r="O318" i="47"/>
  <c r="J318" i="47"/>
  <c r="O317" i="47"/>
  <c r="J317" i="47"/>
  <c r="O316" i="47"/>
  <c r="J316" i="47"/>
  <c r="O315" i="47"/>
  <c r="J315" i="47"/>
  <c r="O314" i="47"/>
  <c r="J314" i="47"/>
  <c r="O313" i="47"/>
  <c r="J313" i="47"/>
  <c r="O303" i="47"/>
  <c r="J303" i="47"/>
  <c r="O294" i="47"/>
  <c r="J294" i="47"/>
  <c r="O293" i="47"/>
  <c r="J293" i="47"/>
  <c r="O292" i="47"/>
  <c r="J292" i="47"/>
  <c r="O291" i="47"/>
  <c r="J291" i="47"/>
  <c r="O290" i="47"/>
  <c r="J290" i="47"/>
  <c r="O289" i="47"/>
  <c r="J289" i="47"/>
  <c r="O288" i="47"/>
  <c r="J288" i="47"/>
  <c r="O304" i="47"/>
  <c r="J304" i="47"/>
  <c r="O287" i="47"/>
  <c r="J287" i="47"/>
  <c r="O286" i="47"/>
  <c r="J286" i="47"/>
  <c r="O285" i="47"/>
  <c r="J285" i="47"/>
  <c r="O284" i="47"/>
  <c r="J284" i="47"/>
  <c r="O283" i="47"/>
  <c r="J283" i="47"/>
  <c r="O282" i="47"/>
  <c r="J282" i="47"/>
  <c r="O281" i="47"/>
  <c r="J281" i="47"/>
  <c r="O280" i="47"/>
  <c r="J280" i="47"/>
  <c r="O279" i="47"/>
  <c r="J279" i="47"/>
  <c r="O278" i="47"/>
  <c r="J278" i="47"/>
  <c r="O277" i="47"/>
  <c r="J277" i="47"/>
  <c r="O276" i="47"/>
  <c r="J276" i="47"/>
  <c r="O262" i="47"/>
  <c r="J262" i="47"/>
  <c r="O261" i="47"/>
  <c r="J261" i="47"/>
  <c r="O260" i="47"/>
  <c r="J260" i="47"/>
  <c r="O259" i="47"/>
  <c r="J259" i="47"/>
  <c r="O258" i="47"/>
  <c r="J258" i="47"/>
  <c r="O257" i="47"/>
  <c r="J257" i="47"/>
  <c r="O256" i="47"/>
  <c r="J256" i="47"/>
  <c r="O255" i="47"/>
  <c r="J255" i="47"/>
  <c r="O254" i="47"/>
  <c r="J254" i="47"/>
  <c r="O253" i="47"/>
  <c r="J253" i="47"/>
  <c r="O252" i="47"/>
  <c r="J252" i="47"/>
  <c r="O251" i="47"/>
  <c r="J251" i="47"/>
  <c r="O250" i="47"/>
  <c r="J250" i="47"/>
  <c r="O249" i="47"/>
  <c r="J249" i="47"/>
  <c r="O248" i="47"/>
  <c r="J248" i="47"/>
  <c r="O275" i="47"/>
  <c r="J275" i="47"/>
  <c r="O274" i="47"/>
  <c r="J274" i="47"/>
  <c r="O273" i="47"/>
  <c r="J273" i="47"/>
  <c r="O272" i="47"/>
  <c r="J272" i="47"/>
  <c r="O271" i="47"/>
  <c r="J271" i="47"/>
  <c r="O270" i="47"/>
  <c r="J270" i="47"/>
  <c r="O269" i="47"/>
  <c r="J269" i="47"/>
  <c r="O268" i="47"/>
  <c r="J268" i="47"/>
  <c r="O267" i="47"/>
  <c r="J267" i="47"/>
  <c r="O266" i="47"/>
  <c r="J266" i="47"/>
  <c r="O265" i="47"/>
  <c r="J265" i="47"/>
  <c r="O264" i="47"/>
  <c r="J264" i="47"/>
  <c r="O263" i="47"/>
  <c r="J263" i="47"/>
  <c r="O247" i="47"/>
  <c r="J247" i="47"/>
  <c r="O246" i="47"/>
  <c r="J246" i="47"/>
  <c r="O245" i="47"/>
  <c r="J245" i="47"/>
  <c r="O244" i="47"/>
  <c r="J244" i="47"/>
  <c r="O243" i="47"/>
  <c r="J243" i="47"/>
  <c r="O242" i="47"/>
  <c r="J242" i="47"/>
  <c r="O240" i="47"/>
  <c r="J240" i="47"/>
  <c r="O239" i="47"/>
  <c r="J239" i="47"/>
  <c r="O238" i="47"/>
  <c r="J238" i="47"/>
  <c r="O237" i="47"/>
  <c r="J237" i="47"/>
  <c r="O236" i="47"/>
  <c r="J236" i="47"/>
  <c r="O235" i="47"/>
  <c r="J235" i="47"/>
  <c r="O234" i="47"/>
  <c r="J234" i="47"/>
  <c r="O233" i="47"/>
  <c r="J233" i="47"/>
  <c r="O232" i="47"/>
  <c r="J232" i="47"/>
  <c r="O231" i="47"/>
  <c r="J231" i="47"/>
  <c r="O230" i="47"/>
  <c r="J230" i="47"/>
  <c r="O229" i="47"/>
  <c r="J229" i="47"/>
  <c r="O228" i="47"/>
  <c r="J228" i="47"/>
  <c r="O227" i="47"/>
  <c r="J227" i="47"/>
  <c r="O226" i="47"/>
  <c r="J226" i="47"/>
  <c r="O225" i="47"/>
  <c r="J225" i="47"/>
  <c r="O224" i="47"/>
  <c r="J224" i="47"/>
  <c r="O223" i="47"/>
  <c r="J223" i="47"/>
  <c r="O222" i="47"/>
  <c r="J222" i="47"/>
  <c r="O221" i="47"/>
  <c r="J221" i="47"/>
  <c r="O220" i="47"/>
  <c r="J220" i="47"/>
  <c r="O219" i="47"/>
  <c r="J219" i="47"/>
  <c r="O218" i="47"/>
  <c r="J218" i="47"/>
  <c r="O217" i="47"/>
  <c r="J217" i="47"/>
  <c r="O216" i="47"/>
  <c r="J216" i="47"/>
  <c r="O214" i="47"/>
  <c r="J214" i="47"/>
  <c r="O213" i="47"/>
  <c r="J213" i="47"/>
  <c r="O212" i="47"/>
  <c r="J212" i="47"/>
  <c r="O211" i="47"/>
  <c r="J211" i="47"/>
  <c r="O210" i="47"/>
  <c r="J210" i="47"/>
  <c r="O209" i="47"/>
  <c r="J209" i="47"/>
  <c r="O208" i="47"/>
  <c r="J208" i="47"/>
  <c r="O207" i="47"/>
  <c r="J207" i="47"/>
  <c r="O206" i="47"/>
  <c r="J206" i="47"/>
  <c r="O205" i="47"/>
  <c r="J205" i="47"/>
  <c r="O204" i="47"/>
  <c r="J204" i="47"/>
  <c r="O203" i="47"/>
  <c r="J203" i="47"/>
  <c r="O202" i="47"/>
  <c r="J202" i="47"/>
  <c r="O201" i="47"/>
  <c r="J201" i="47"/>
  <c r="O200" i="47"/>
  <c r="J200" i="47"/>
  <c r="O199" i="47"/>
  <c r="J199" i="47"/>
  <c r="O198" i="47"/>
  <c r="J198" i="47"/>
  <c r="O197" i="47"/>
  <c r="J197" i="47"/>
  <c r="O196" i="47"/>
  <c r="J196" i="47"/>
  <c r="O195" i="47"/>
  <c r="J195" i="47"/>
  <c r="O194" i="47"/>
  <c r="J194" i="47"/>
  <c r="O193" i="47"/>
  <c r="J193" i="47"/>
  <c r="O192" i="47"/>
  <c r="J192" i="47"/>
  <c r="O191" i="47"/>
  <c r="J191" i="47"/>
  <c r="O190" i="47"/>
  <c r="J190" i="47"/>
  <c r="O189" i="47"/>
  <c r="J189" i="47"/>
  <c r="O188" i="47"/>
  <c r="J188" i="47"/>
  <c r="O187" i="47"/>
  <c r="J187" i="47"/>
  <c r="O186" i="47"/>
  <c r="J186" i="47"/>
  <c r="O184" i="47"/>
  <c r="J184" i="47"/>
  <c r="O183" i="47"/>
  <c r="J183" i="47"/>
  <c r="O182" i="47"/>
  <c r="J182" i="47"/>
  <c r="O181" i="47"/>
  <c r="J181" i="47"/>
  <c r="O180" i="47"/>
  <c r="J180" i="47"/>
  <c r="O179" i="47"/>
  <c r="J179" i="47"/>
  <c r="O178" i="47"/>
  <c r="J178" i="47"/>
  <c r="O177" i="47"/>
  <c r="J177" i="47"/>
  <c r="O176" i="47"/>
  <c r="J176" i="47"/>
  <c r="O175" i="47"/>
  <c r="J175" i="47"/>
  <c r="O174" i="47"/>
  <c r="J174" i="47"/>
  <c r="O173" i="47"/>
  <c r="J173" i="47"/>
  <c r="O172" i="47"/>
  <c r="J172" i="47"/>
  <c r="O171" i="47"/>
  <c r="J171" i="47"/>
  <c r="O170" i="47"/>
  <c r="J170" i="47"/>
  <c r="O169" i="47"/>
  <c r="J169" i="47"/>
  <c r="O168" i="47"/>
  <c r="J168" i="47"/>
  <c r="O167" i="47"/>
  <c r="J167" i="47"/>
  <c r="O166" i="47"/>
  <c r="J166" i="47"/>
  <c r="O165" i="47"/>
  <c r="J165" i="47"/>
  <c r="O164" i="47"/>
  <c r="J164" i="47"/>
  <c r="O163" i="47"/>
  <c r="J163" i="47"/>
  <c r="O162" i="47"/>
  <c r="J162" i="47"/>
  <c r="O161" i="47"/>
  <c r="J161" i="47"/>
  <c r="O159" i="47"/>
  <c r="J159" i="47"/>
  <c r="O158" i="47"/>
  <c r="J158" i="47"/>
  <c r="O157" i="47"/>
  <c r="J157" i="47"/>
  <c r="O156" i="47"/>
  <c r="J156" i="47"/>
  <c r="O155" i="47"/>
  <c r="J155" i="47"/>
  <c r="O154" i="47"/>
  <c r="J154" i="47"/>
  <c r="O153" i="47"/>
  <c r="J153" i="47"/>
  <c r="O152" i="47"/>
  <c r="J152" i="47"/>
  <c r="O151" i="47"/>
  <c r="J151" i="47"/>
  <c r="O150" i="47"/>
  <c r="J150" i="47"/>
  <c r="O149" i="47"/>
  <c r="J149" i="47"/>
  <c r="O148" i="47"/>
  <c r="J148" i="47"/>
  <c r="O147" i="47"/>
  <c r="J147" i="47"/>
  <c r="O146" i="47"/>
  <c r="J146" i="47"/>
  <c r="O145" i="47"/>
  <c r="J145" i="47"/>
  <c r="O144" i="47"/>
  <c r="J144" i="47"/>
  <c r="O143" i="47"/>
  <c r="J143" i="47"/>
  <c r="O142" i="47"/>
  <c r="J142" i="47"/>
  <c r="O141" i="47"/>
  <c r="J141" i="47"/>
  <c r="O140" i="47"/>
  <c r="J140" i="47"/>
  <c r="O139" i="47"/>
  <c r="J139" i="47"/>
  <c r="O138" i="47"/>
  <c r="J138" i="47"/>
  <c r="O137" i="47"/>
  <c r="J137" i="47"/>
  <c r="O136" i="47"/>
  <c r="J136" i="47"/>
  <c r="O135" i="47"/>
  <c r="J135" i="47"/>
  <c r="O134" i="47"/>
  <c r="J134" i="47"/>
  <c r="O133" i="47"/>
  <c r="J133" i="47"/>
  <c r="O132" i="47"/>
  <c r="J132" i="47"/>
  <c r="O130" i="47"/>
  <c r="J130" i="47"/>
  <c r="O129" i="47"/>
  <c r="J129" i="47"/>
  <c r="O128" i="47"/>
  <c r="J128" i="47"/>
  <c r="O127" i="47"/>
  <c r="J127" i="47"/>
  <c r="O126" i="47"/>
  <c r="J126" i="47"/>
  <c r="O125" i="47"/>
  <c r="J125" i="47"/>
  <c r="O124" i="47"/>
  <c r="J124" i="47"/>
  <c r="O123" i="47"/>
  <c r="J123" i="47"/>
  <c r="O122" i="47"/>
  <c r="J122" i="47"/>
  <c r="O121" i="47"/>
  <c r="J121" i="47"/>
  <c r="O120" i="47"/>
  <c r="J120" i="47"/>
  <c r="O119" i="47"/>
  <c r="J119" i="47"/>
  <c r="O118" i="47"/>
  <c r="J118" i="47"/>
  <c r="O117" i="47"/>
  <c r="J117" i="47"/>
  <c r="O116" i="47"/>
  <c r="J116" i="47"/>
  <c r="O115" i="47"/>
  <c r="J115" i="47"/>
  <c r="O114" i="47"/>
  <c r="J114" i="47"/>
  <c r="O113" i="47"/>
  <c r="J113" i="47"/>
  <c r="O112" i="47"/>
  <c r="J112" i="47"/>
  <c r="O111" i="47"/>
  <c r="J111" i="47"/>
  <c r="O110" i="47"/>
  <c r="J110" i="47"/>
  <c r="O109" i="47"/>
  <c r="J109" i="47"/>
  <c r="O108" i="47"/>
  <c r="J108" i="47"/>
  <c r="O107" i="47"/>
  <c r="J107" i="47"/>
  <c r="O106" i="47"/>
  <c r="J106" i="47"/>
  <c r="O104" i="47"/>
  <c r="J104" i="47"/>
  <c r="O103" i="47"/>
  <c r="J103" i="47"/>
  <c r="O102" i="47"/>
  <c r="J102" i="47"/>
  <c r="O101" i="47"/>
  <c r="J101" i="47"/>
  <c r="O100" i="47"/>
  <c r="J100" i="47"/>
  <c r="O99" i="47"/>
  <c r="J99" i="47"/>
  <c r="O98" i="47"/>
  <c r="J98" i="47"/>
  <c r="O97" i="47"/>
  <c r="J97" i="47"/>
  <c r="O96" i="47"/>
  <c r="J96" i="47"/>
  <c r="O95" i="47"/>
  <c r="J95" i="47"/>
  <c r="O94" i="47"/>
  <c r="J94" i="47"/>
  <c r="O93" i="47"/>
  <c r="J93" i="47"/>
  <c r="O92" i="47"/>
  <c r="J92" i="47"/>
  <c r="O91" i="47"/>
  <c r="J91" i="47"/>
  <c r="O90" i="47"/>
  <c r="J90" i="47"/>
  <c r="O89" i="47"/>
  <c r="J89" i="47"/>
  <c r="O80" i="47"/>
  <c r="J80" i="47"/>
  <c r="O78" i="47"/>
  <c r="J78" i="47"/>
  <c r="O77" i="47"/>
  <c r="J77" i="47"/>
  <c r="O76" i="47"/>
  <c r="J76" i="47"/>
  <c r="O75" i="47"/>
  <c r="J75" i="47"/>
  <c r="O88" i="47"/>
  <c r="J88" i="47"/>
  <c r="O87" i="47"/>
  <c r="J87" i="47"/>
  <c r="O86" i="47"/>
  <c r="J86" i="47"/>
  <c r="O85" i="47"/>
  <c r="J85" i="47"/>
  <c r="O84" i="47"/>
  <c r="J84" i="47"/>
  <c r="O82" i="47"/>
  <c r="J82" i="47"/>
  <c r="O81" i="47"/>
  <c r="J81" i="47"/>
  <c r="O74" i="47"/>
  <c r="J74" i="47"/>
  <c r="O73" i="47"/>
  <c r="J73" i="47"/>
  <c r="O72" i="47"/>
  <c r="J72" i="47"/>
  <c r="O71" i="47"/>
  <c r="J71" i="47"/>
  <c r="O83" i="47"/>
  <c r="J83" i="47"/>
  <c r="O70" i="47"/>
  <c r="J70" i="47"/>
  <c r="O69" i="47"/>
  <c r="J69" i="47"/>
  <c r="O68" i="47"/>
  <c r="J68" i="47"/>
  <c r="O67" i="47"/>
  <c r="J67" i="47"/>
  <c r="A33" i="47"/>
  <c r="A34" i="47" s="1"/>
  <c r="A35" i="47" s="1"/>
  <c r="A36" i="47" s="1"/>
  <c r="A37" i="47" s="1"/>
  <c r="A38" i="47" s="1"/>
  <c r="A39" i="47" s="1"/>
  <c r="A40" i="47" s="1"/>
  <c r="A41" i="47" s="1"/>
  <c r="A42" i="47" s="1"/>
  <c r="A43" i="47" s="1"/>
  <c r="A44" i="47" s="1"/>
  <c r="A45" i="47" s="1"/>
  <c r="A46" i="47" s="1"/>
  <c r="A47" i="47" s="1"/>
  <c r="A48" i="47" s="1"/>
  <c r="A49" i="47" s="1"/>
  <c r="A50" i="47" s="1"/>
  <c r="A51" i="47" s="1"/>
  <c r="A52" i="47" s="1"/>
  <c r="A53" i="47" s="1"/>
  <c r="A54"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10" i="47" s="1"/>
  <c r="A211" i="47" s="1"/>
  <c r="A212" i="47" s="1"/>
  <c r="A213" i="47" s="1"/>
  <c r="A214" i="47" s="1"/>
  <c r="A216" i="47" s="1"/>
  <c r="A217" i="47" s="1"/>
  <c r="A218" i="47" s="1"/>
  <c r="A219" i="47" s="1"/>
  <c r="A220" i="47" s="1"/>
  <c r="A221" i="47" s="1"/>
  <c r="A222" i="47" s="1"/>
  <c r="A223" i="47" s="1"/>
  <c r="A224" i="47" s="1"/>
  <c r="A225" i="47" s="1"/>
  <c r="A226" i="47" s="1"/>
  <c r="A227" i="47" s="1"/>
  <c r="A228" i="47" s="1"/>
  <c r="A229" i="47" s="1"/>
  <c r="A230" i="47" s="1"/>
  <c r="A231" i="47" s="1"/>
  <c r="A232" i="47" s="1"/>
  <c r="A233" i="47" s="1"/>
  <c r="A234" i="47" s="1"/>
  <c r="A235" i="47" s="1"/>
  <c r="A236" i="47" s="1"/>
  <c r="A237" i="47" s="1"/>
  <c r="A238" i="47" s="1"/>
  <c r="A239" i="47" s="1"/>
  <c r="A240" i="47" s="1"/>
  <c r="A242" i="47" s="1"/>
  <c r="A243" i="47" s="1"/>
  <c r="A244" i="47" s="1"/>
  <c r="A245" i="47" s="1"/>
  <c r="A246" i="47" s="1"/>
  <c r="A247" i="47" s="1"/>
  <c r="A248" i="47" s="1"/>
  <c r="A249" i="47" s="1"/>
  <c r="A250" i="47" s="1"/>
  <c r="A251" i="47" s="1"/>
  <c r="A252" i="47" s="1"/>
  <c r="A253" i="47" s="1"/>
  <c r="A254" i="47" s="1"/>
  <c r="A255" i="47" s="1"/>
  <c r="A256" i="47" s="1"/>
  <c r="A257" i="47" s="1"/>
  <c r="A258" i="47" s="1"/>
  <c r="A259" i="47" s="1"/>
  <c r="A260" i="47" s="1"/>
  <c r="A261" i="47" s="1"/>
  <c r="A262" i="47" s="1"/>
  <c r="A263" i="47" s="1"/>
  <c r="A264" i="47" s="1"/>
  <c r="A265" i="47" s="1"/>
  <c r="A266" i="47" s="1"/>
  <c r="A267" i="47" s="1"/>
  <c r="A268" i="47" s="1"/>
  <c r="A269" i="47" s="1"/>
  <c r="A270" i="47" s="1"/>
  <c r="A271" i="47" s="1"/>
  <c r="A272" i="47" s="1"/>
  <c r="A273" i="47" s="1"/>
  <c r="A274" i="47" s="1"/>
  <c r="A275" i="47" s="1"/>
  <c r="A276" i="47" s="1"/>
  <c r="A277" i="47" s="1"/>
  <c r="A278" i="47" s="1"/>
  <c r="A279" i="47" s="1"/>
  <c r="A280" i="47" s="1"/>
  <c r="A281" i="47" s="1"/>
  <c r="A282" i="47" s="1"/>
  <c r="A283" i="47" s="1"/>
  <c r="A284" i="47" s="1"/>
  <c r="A285" i="47" s="1"/>
  <c r="A286" i="47" s="1"/>
  <c r="A287" i="47" s="1"/>
  <c r="A288" i="47" s="1"/>
  <c r="A289" i="47" s="1"/>
  <c r="A290" i="47" s="1"/>
  <c r="A291" i="47" s="1"/>
  <c r="A292" i="47" s="1"/>
  <c r="A293" i="47" s="1"/>
  <c r="A294" i="47" s="1"/>
  <c r="A295" i="47" s="1"/>
  <c r="A296" i="47" s="1"/>
  <c r="A297" i="47" s="1"/>
  <c r="A298" i="47" s="1"/>
  <c r="A299" i="47" s="1"/>
  <c r="A25" i="47"/>
  <c r="A26" i="47" s="1"/>
  <c r="A27" i="47" s="1"/>
  <c r="A28" i="47" s="1"/>
  <c r="A29" i="47" s="1"/>
  <c r="A30" i="47" s="1"/>
  <c r="A18" i="47"/>
  <c r="A20" i="47" s="1"/>
  <c r="N96" i="54"/>
  <c r="M96" i="54"/>
  <c r="L96" i="54"/>
  <c r="K96" i="54"/>
  <c r="O95" i="54"/>
  <c r="J95" i="54"/>
  <c r="O94" i="54"/>
  <c r="J94" i="54"/>
  <c r="O92" i="54"/>
  <c r="J92" i="54"/>
  <c r="A81" i="54"/>
  <c r="A82" i="54" s="1"/>
  <c r="A83" i="54" s="1"/>
  <c r="A84" i="54" s="1"/>
  <c r="A85" i="54" s="1"/>
  <c r="A86" i="54" s="1"/>
  <c r="A87" i="54" s="1"/>
  <c r="A88" i="54" s="1"/>
  <c r="A89" i="54" s="1"/>
  <c r="A90" i="54" s="1"/>
  <c r="A91" i="54" s="1"/>
  <c r="O91" i="54"/>
  <c r="J91" i="54"/>
  <c r="O90" i="54"/>
  <c r="J90" i="54"/>
  <c r="O89" i="54"/>
  <c r="J89" i="54"/>
  <c r="O88" i="54"/>
  <c r="J88" i="54"/>
  <c r="O87" i="54"/>
  <c r="J87" i="54"/>
  <c r="O86" i="54"/>
  <c r="J86" i="54"/>
  <c r="O85" i="54"/>
  <c r="J85" i="54"/>
  <c r="A68" i="54"/>
  <c r="A69" i="54" s="1"/>
  <c r="A70" i="54" s="1"/>
  <c r="A71" i="54" s="1"/>
  <c r="A72" i="54" s="1"/>
  <c r="A73" i="54" s="1"/>
  <c r="A74" i="54" s="1"/>
  <c r="A75" i="54" s="1"/>
  <c r="A76" i="54" s="1"/>
  <c r="A77" i="54" s="1"/>
  <c r="A78" i="54" s="1"/>
  <c r="A67" i="54"/>
  <c r="A45" i="54"/>
  <c r="A46" i="54" s="1"/>
  <c r="A47" i="54" s="1"/>
  <c r="A48" i="54" s="1"/>
  <c r="A49" i="54" s="1"/>
  <c r="A50" i="54" s="1"/>
  <c r="A51" i="54" s="1"/>
  <c r="A52" i="54" s="1"/>
  <c r="A53" i="54" s="1"/>
  <c r="A54" i="54" s="1"/>
  <c r="A55" i="54" s="1"/>
  <c r="A56" i="54" s="1"/>
  <c r="A57" i="54" s="1"/>
  <c r="A58" i="54" s="1"/>
  <c r="A59" i="54" s="1"/>
  <c r="A60" i="54" s="1"/>
  <c r="A61" i="54" s="1"/>
  <c r="A62" i="54" s="1"/>
  <c r="A63" i="54" s="1"/>
  <c r="A24" i="54"/>
  <c r="A25" i="54" s="1"/>
  <c r="A26" i="54" s="1"/>
  <c r="A27" i="54" s="1"/>
  <c r="A28" i="54" s="1"/>
  <c r="A29" i="54" s="1"/>
  <c r="A30" i="54" s="1"/>
  <c r="A31" i="54" s="1"/>
  <c r="A32" i="54" s="1"/>
  <c r="A33" i="54" s="1"/>
  <c r="A34" i="54" s="1"/>
  <c r="A35" i="54" s="1"/>
  <c r="A36" i="54" s="1"/>
  <c r="A37" i="54" s="1"/>
  <c r="A38" i="54" s="1"/>
  <c r="A39" i="54" s="1"/>
  <c r="A40" i="54" s="1"/>
  <c r="A41" i="54" s="1"/>
  <c r="A42" i="54" s="1"/>
  <c r="A23" i="54"/>
  <c r="A17" i="54"/>
  <c r="A19" i="54" s="1"/>
  <c r="J84" i="54"/>
  <c r="O84" i="54"/>
  <c r="J83" i="54"/>
  <c r="O83" i="54"/>
  <c r="J82" i="54"/>
  <c r="O81" i="54"/>
  <c r="J80" i="54"/>
  <c r="J78" i="54"/>
  <c r="O80" i="54"/>
  <c r="J77" i="54"/>
  <c r="O77" i="54"/>
  <c r="J76" i="54"/>
  <c r="O75" i="54"/>
  <c r="J75" i="54"/>
  <c r="O74" i="54"/>
  <c r="J74" i="54"/>
  <c r="O73" i="54"/>
  <c r="J73" i="54"/>
  <c r="J71" i="54"/>
  <c r="J70" i="54"/>
  <c r="J69" i="54"/>
  <c r="J68" i="54"/>
  <c r="O71" i="54"/>
  <c r="J67" i="54"/>
  <c r="J66" i="54"/>
  <c r="J62" i="54"/>
  <c r="O62" i="54"/>
  <c r="J61" i="54"/>
  <c r="O61" i="54"/>
  <c r="J60" i="54"/>
  <c r="O60" i="54"/>
  <c r="J59" i="54"/>
  <c r="J58" i="54"/>
  <c r="J57" i="54"/>
  <c r="O58" i="54"/>
  <c r="J56" i="54"/>
  <c r="O56" i="54"/>
  <c r="O55" i="54"/>
  <c r="J55" i="54"/>
  <c r="O54" i="54"/>
  <c r="J54" i="54"/>
  <c r="O53" i="54"/>
  <c r="J53" i="54"/>
  <c r="O52" i="54"/>
  <c r="J52" i="54"/>
  <c r="O51" i="54"/>
  <c r="J51" i="54"/>
  <c r="J50" i="54"/>
  <c r="J49" i="54"/>
  <c r="J48" i="54"/>
  <c r="J47" i="54"/>
  <c r="O47" i="54"/>
  <c r="J46" i="54"/>
  <c r="J45" i="54"/>
  <c r="O46" i="54"/>
  <c r="J42" i="54"/>
  <c r="J41" i="54"/>
  <c r="O41" i="54"/>
  <c r="J40" i="54"/>
  <c r="O40" i="54"/>
  <c r="J39" i="54"/>
  <c r="O39" i="54"/>
  <c r="J38" i="54"/>
  <c r="O38" i="54"/>
  <c r="J37" i="54"/>
  <c r="J36" i="54"/>
  <c r="J35" i="54"/>
  <c r="J34" i="54"/>
  <c r="O33" i="54"/>
  <c r="J33" i="54"/>
  <c r="J31" i="54"/>
  <c r="O31" i="54"/>
  <c r="J30" i="54"/>
  <c r="O30" i="54"/>
  <c r="J29" i="54"/>
  <c r="O29" i="54"/>
  <c r="J28" i="54"/>
  <c r="J27" i="54"/>
  <c r="O26" i="54"/>
  <c r="J26" i="54"/>
  <c r="A300" i="47" l="1"/>
  <c r="A301" i="47" s="1"/>
  <c r="A302" i="47"/>
  <c r="A303" i="47" s="1"/>
  <c r="A304" i="47" s="1"/>
  <c r="A305" i="47" s="1"/>
  <c r="A306" i="47" s="1"/>
  <c r="A307" i="47" s="1"/>
  <c r="A308" i="47" s="1"/>
  <c r="A309" i="47" s="1"/>
  <c r="A310" i="47" s="1"/>
  <c r="A312" i="47" s="1"/>
  <c r="A313" i="47" s="1"/>
  <c r="A314" i="47" s="1"/>
  <c r="A315" i="47" s="1"/>
  <c r="A316" i="47" s="1"/>
  <c r="A317" i="47" s="1"/>
  <c r="A318" i="47" s="1"/>
  <c r="A319" i="47" s="1"/>
  <c r="A320" i="47" s="1"/>
  <c r="A321" i="47" s="1"/>
  <c r="A322" i="47" s="1"/>
  <c r="A323" i="47" s="1"/>
  <c r="A324" i="47" s="1"/>
  <c r="A325" i="47" s="1"/>
  <c r="A326" i="47" s="1"/>
  <c r="A327" i="47" s="1"/>
  <c r="A328" i="47" s="1"/>
  <c r="A329" i="47" s="1"/>
  <c r="A330" i="47" s="1"/>
  <c r="A331" i="47" s="1"/>
  <c r="A332" i="47" s="1"/>
  <c r="A333" i="47" s="1"/>
  <c r="A334" i="47" s="1"/>
  <c r="A92" i="54"/>
  <c r="A94" i="54"/>
  <c r="A95" i="54" s="1"/>
  <c r="O48" i="54"/>
  <c r="O32" i="54"/>
  <c r="O42" i="54"/>
  <c r="O72" i="54"/>
  <c r="O63" i="54"/>
  <c r="O59" i="54"/>
  <c r="J63" i="54"/>
  <c r="O66" i="54"/>
  <c r="O67" i="54"/>
  <c r="O68" i="54"/>
  <c r="J72" i="54"/>
  <c r="O76" i="54"/>
  <c r="O78" i="54"/>
  <c r="J81" i="54"/>
  <c r="O82" i="54"/>
  <c r="O70" i="54"/>
  <c r="O69" i="54"/>
  <c r="O44" i="54"/>
  <c r="J44" i="54"/>
  <c r="O49" i="54"/>
  <c r="O50" i="54"/>
  <c r="O57" i="54"/>
  <c r="O45" i="54"/>
  <c r="O37" i="54"/>
  <c r="O28" i="54"/>
  <c r="J32" i="54"/>
  <c r="O35" i="54"/>
  <c r="O36" i="54"/>
  <c r="O34" i="54"/>
  <c r="O84" i="52"/>
  <c r="O83" i="52"/>
  <c r="J84" i="52"/>
  <c r="J83" i="52"/>
  <c r="O21" i="53"/>
  <c r="J21" i="53"/>
  <c r="O20" i="53"/>
  <c r="J20" i="53"/>
  <c r="D20" i="53"/>
  <c r="O19" i="53"/>
  <c r="J19" i="53"/>
  <c r="O18" i="53"/>
  <c r="J18" i="53"/>
  <c r="D18" i="53"/>
  <c r="A18" i="53"/>
  <c r="A19" i="53" s="1"/>
  <c r="O17" i="53"/>
  <c r="J17" i="53"/>
  <c r="D85" i="52"/>
  <c r="D84" i="52"/>
  <c r="D40" i="58"/>
  <c r="D31" i="58"/>
  <c r="D30" i="58"/>
  <c r="D29" i="58"/>
  <c r="D25" i="58"/>
  <c r="D24" i="58"/>
  <c r="D23" i="58"/>
  <c r="D26" i="58" s="1"/>
  <c r="A23" i="58"/>
  <c r="A24" i="58" s="1"/>
  <c r="A25" i="58" s="1"/>
  <c r="A26" i="58" s="1"/>
  <c r="A27" i="58" s="1"/>
  <c r="A28" i="58" s="1"/>
  <c r="A29" i="58" s="1"/>
  <c r="A30" i="58" s="1"/>
  <c r="A31" i="58" s="1"/>
  <c r="A32" i="58" s="1"/>
  <c r="A33" i="58" s="1"/>
  <c r="A34" i="58" s="1"/>
  <c r="A35" i="58" s="1"/>
  <c r="A36" i="58" s="1"/>
  <c r="A37" i="58" s="1"/>
  <c r="A38" i="58" s="1"/>
  <c r="A39" i="58" s="1"/>
  <c r="A40" i="58" s="1"/>
  <c r="A41" i="58" s="1"/>
  <c r="A42" i="58" s="1"/>
  <c r="A43" i="58" s="1"/>
  <c r="A44" i="58" s="1"/>
  <c r="A45" i="58" s="1"/>
  <c r="A46" i="58" s="1"/>
  <c r="A47" i="58" s="1"/>
  <c r="A48" i="58" s="1"/>
  <c r="A49" i="58" s="1"/>
  <c r="A50" i="58" s="1"/>
  <c r="A51" i="58" s="1"/>
  <c r="A52" i="58" s="1"/>
  <c r="D21" i="58"/>
  <c r="D20" i="58"/>
  <c r="D19" i="58"/>
  <c r="D22" i="58" s="1"/>
  <c r="D18" i="58"/>
  <c r="A17" i="58"/>
  <c r="A18" i="58" s="1"/>
  <c r="A19" i="58" s="1"/>
  <c r="A20" i="58" s="1"/>
  <c r="A21" i="58" s="1"/>
  <c r="A22" i="58" s="1"/>
  <c r="N53" i="58"/>
  <c r="N55" i="58" s="1"/>
  <c r="M53" i="58"/>
  <c r="L53" i="58"/>
  <c r="L55" i="58" s="1"/>
  <c r="K53" i="58"/>
  <c r="O52" i="58"/>
  <c r="J52" i="58"/>
  <c r="O51" i="58"/>
  <c r="J51" i="58"/>
  <c r="O50" i="58"/>
  <c r="J50" i="58"/>
  <c r="O49" i="58"/>
  <c r="J49" i="58"/>
  <c r="O48" i="58"/>
  <c r="J48" i="58"/>
  <c r="O47" i="58"/>
  <c r="J47" i="58"/>
  <c r="O46" i="58"/>
  <c r="J46" i="58"/>
  <c r="O45" i="58"/>
  <c r="J45" i="58"/>
  <c r="O44" i="58"/>
  <c r="J44" i="58"/>
  <c r="O43" i="58"/>
  <c r="J43" i="58"/>
  <c r="O42" i="58"/>
  <c r="J42" i="58"/>
  <c r="O41" i="58"/>
  <c r="J41" i="58"/>
  <c r="O40" i="58"/>
  <c r="J40" i="58"/>
  <c r="O39" i="58"/>
  <c r="J39" i="58"/>
  <c r="O38" i="58"/>
  <c r="J38" i="58"/>
  <c r="O37" i="58"/>
  <c r="J37" i="58"/>
  <c r="O36" i="58"/>
  <c r="J36" i="58"/>
  <c r="O35" i="58"/>
  <c r="J35" i="58"/>
  <c r="O34" i="58"/>
  <c r="J34" i="58"/>
  <c r="O33" i="58"/>
  <c r="J33" i="58"/>
  <c r="O32" i="58"/>
  <c r="J32" i="58"/>
  <c r="O31" i="58"/>
  <c r="J31" i="58"/>
  <c r="O30" i="58"/>
  <c r="J30" i="58"/>
  <c r="O29" i="58"/>
  <c r="J29" i="58"/>
  <c r="O28" i="58"/>
  <c r="J28" i="58"/>
  <c r="O27" i="58"/>
  <c r="J27" i="58"/>
  <c r="O26" i="58"/>
  <c r="J26" i="58"/>
  <c r="O25" i="58"/>
  <c r="J25" i="58"/>
  <c r="O24" i="58"/>
  <c r="J24" i="58"/>
  <c r="O23" i="58"/>
  <c r="J23" i="58"/>
  <c r="O22" i="58"/>
  <c r="J22" i="58"/>
  <c r="O21" i="58"/>
  <c r="J21" i="58"/>
  <c r="O20" i="58"/>
  <c r="J20" i="58"/>
  <c r="O19" i="58"/>
  <c r="J19" i="58"/>
  <c r="O18" i="58"/>
  <c r="J18" i="58"/>
  <c r="O17" i="58"/>
  <c r="J17" i="58"/>
  <c r="C14" i="58"/>
  <c r="D14" i="58" s="1"/>
  <c r="E14" i="58" s="1"/>
  <c r="F14" i="58" s="1"/>
  <c r="G14" i="58" s="1"/>
  <c r="H14" i="58" s="1"/>
  <c r="I14" i="58" s="1"/>
  <c r="J14" i="58" s="1"/>
  <c r="K14" i="58" s="1"/>
  <c r="L14" i="58" s="1"/>
  <c r="M14" i="58" s="1"/>
  <c r="N14" i="58" s="1"/>
  <c r="O14" i="58" s="1"/>
  <c r="K9" i="58"/>
  <c r="E19" i="50"/>
  <c r="E18" i="50"/>
  <c r="E17" i="50"/>
  <c r="A17" i="50"/>
  <c r="A18" i="50" s="1"/>
  <c r="A19" i="50" s="1"/>
  <c r="A20" i="50" s="1"/>
  <c r="A22" i="50" s="1"/>
  <c r="D23" i="42"/>
  <c r="D20" i="42"/>
  <c r="D19" i="42"/>
  <c r="D18" i="42"/>
  <c r="A17" i="42"/>
  <c r="A18" i="42" s="1"/>
  <c r="A19" i="42" s="1"/>
  <c r="A20" i="42" s="1"/>
  <c r="A21" i="42" s="1"/>
  <c r="A335" i="47" l="1"/>
  <c r="A336" i="47" s="1"/>
  <c r="A337" i="47" s="1"/>
  <c r="A338" i="47" s="1"/>
  <c r="A339" i="47" s="1"/>
  <c r="A340" i="47" s="1"/>
  <c r="A341" i="47" s="1"/>
  <c r="A342" i="47" s="1"/>
  <c r="A343" i="47" s="1"/>
  <c r="A344" i="47" s="1"/>
  <c r="A345" i="47" s="1"/>
  <c r="A346" i="47" s="1"/>
  <c r="A347" i="47" s="1"/>
  <c r="A348" i="47" s="1"/>
  <c r="A349" i="47" s="1"/>
  <c r="A350" i="47" s="1"/>
  <c r="A351" i="47" s="1"/>
  <c r="A352" i="47" s="1"/>
  <c r="A353" i="47" s="1"/>
  <c r="A354" i="47" s="1"/>
  <c r="A355" i="47" s="1"/>
  <c r="A356" i="47" s="1"/>
  <c r="A357" i="47" s="1"/>
  <c r="A358" i="47" s="1"/>
  <c r="A359" i="47" s="1"/>
  <c r="A360" i="47" s="1"/>
  <c r="A361" i="47" s="1"/>
  <c r="A362" i="47" s="1"/>
  <c r="A363" i="47" s="1"/>
  <c r="A364" i="47" s="1"/>
  <c r="A365" i="47" s="1"/>
  <c r="A366" i="47" s="1"/>
  <c r="A367" i="47" s="1"/>
  <c r="A368" i="47" s="1"/>
  <c r="A369" i="47" s="1"/>
  <c r="A370" i="47" s="1"/>
  <c r="A371" i="47" s="1"/>
  <c r="A372" i="47" s="1"/>
  <c r="A373" i="47" s="1"/>
  <c r="A374" i="47" s="1"/>
  <c r="A375" i="47" s="1"/>
  <c r="A376" i="47" s="1"/>
  <c r="A377" i="47" s="1"/>
  <c r="A379" i="47" s="1"/>
  <c r="A380" i="47" s="1"/>
  <c r="A381" i="47" s="1"/>
  <c r="A382" i="47" s="1"/>
  <c r="A383" i="47" s="1"/>
  <c r="A384" i="47" s="1"/>
  <c r="A385" i="47" s="1"/>
  <c r="A386" i="47" s="1"/>
  <c r="A387" i="47" s="1"/>
  <c r="A388" i="47" s="1"/>
  <c r="A389" i="47" s="1"/>
  <c r="A390" i="47" s="1"/>
  <c r="A391" i="47" s="1"/>
  <c r="A392" i="47" s="1"/>
  <c r="A393" i="47" s="1"/>
  <c r="A394" i="47" s="1"/>
  <c r="A395" i="47" s="1"/>
  <c r="A396" i="47" s="1"/>
  <c r="A397" i="47" s="1"/>
  <c r="A398" i="47" s="1"/>
  <c r="A399" i="47" s="1"/>
  <c r="A400" i="47" s="1"/>
  <c r="O96" i="54"/>
  <c r="A20" i="53"/>
  <c r="A21" i="53" s="1"/>
  <c r="A84" i="52"/>
  <c r="A85" i="52" s="1"/>
  <c r="D39" i="58"/>
  <c r="D27" i="58"/>
  <c r="O53" i="58"/>
  <c r="D16" i="58"/>
  <c r="O54" i="58"/>
  <c r="M55" i="58"/>
  <c r="A23" i="42"/>
  <c r="A24" i="42" s="1"/>
  <c r="D24" i="36"/>
  <c r="A18" i="36"/>
  <c r="A19" i="36" s="1"/>
  <c r="A20" i="36" s="1"/>
  <c r="A21" i="36" s="1"/>
  <c r="A22" i="36" s="1"/>
  <c r="A23" i="36" s="1"/>
  <c r="A24" i="36" s="1"/>
  <c r="A25" i="36" s="1"/>
  <c r="A26" i="36" s="1"/>
  <c r="O53" i="53"/>
  <c r="J53" i="53"/>
  <c r="D54" i="53"/>
  <c r="D52" i="53"/>
  <c r="D51" i="53"/>
  <c r="D55" i="53" s="1"/>
  <c r="D40" i="53"/>
  <c r="D36" i="53"/>
  <c r="D31" i="53"/>
  <c r="D30" i="53"/>
  <c r="D29" i="53"/>
  <c r="D26" i="53"/>
  <c r="D25" i="53"/>
  <c r="A25" i="53"/>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J20" i="38"/>
  <c r="O20" i="38"/>
  <c r="A17" i="38"/>
  <c r="A18" i="38" s="1"/>
  <c r="A19" i="38" s="1"/>
  <c r="A20" i="38" s="1"/>
  <c r="A402" i="47" l="1"/>
  <c r="A403" i="47" s="1"/>
  <c r="A404" i="47" s="1"/>
  <c r="A405" i="47" s="1"/>
  <c r="A406" i="47" s="1"/>
  <c r="A407" i="47" s="1"/>
  <c r="A408" i="47" s="1"/>
  <c r="A409" i="47" s="1"/>
  <c r="A410" i="47" s="1"/>
  <c r="A411" i="47" s="1"/>
  <c r="A412" i="47" s="1"/>
  <c r="A413" i="47" s="1"/>
  <c r="A414" i="47" s="1"/>
  <c r="A415" i="47" s="1"/>
  <c r="A416" i="47" s="1"/>
  <c r="A417" i="47" s="1"/>
  <c r="A418" i="47" s="1"/>
  <c r="A419" i="47" s="1"/>
  <c r="A420" i="47" s="1"/>
  <c r="A421" i="47" s="1"/>
  <c r="A422" i="47" s="1"/>
  <c r="A423" i="47" s="1"/>
  <c r="A424" i="47" s="1"/>
  <c r="A425" i="47" s="1"/>
  <c r="A426" i="47" s="1"/>
  <c r="A427" i="47" s="1"/>
  <c r="A428" i="47" s="1"/>
  <c r="A429" i="47" s="1"/>
  <c r="A430" i="47" s="1"/>
  <c r="A431" i="47" s="1"/>
  <c r="A432" i="47" s="1"/>
  <c r="A433" i="47" s="1"/>
  <c r="A434" i="47" s="1"/>
  <c r="A435" i="47" s="1"/>
  <c r="A436" i="47" s="1"/>
  <c r="A437" i="47" s="1"/>
  <c r="A438" i="47" s="1"/>
  <c r="A439" i="47" s="1"/>
  <c r="A440" i="47" s="1"/>
  <c r="A441" i="47" s="1"/>
  <c r="A442" i="47" s="1"/>
  <c r="A443" i="47" s="1"/>
  <c r="A445" i="47" s="1"/>
  <c r="A446" i="47" s="1"/>
  <c r="A447" i="47" s="1"/>
  <c r="A448" i="47" s="1"/>
  <c r="A449" i="47" s="1"/>
  <c r="A450" i="47" s="1"/>
  <c r="A451" i="47" s="1"/>
  <c r="A452" i="47" s="1"/>
  <c r="A453" i="47" s="1"/>
  <c r="A454" i="47" s="1"/>
  <c r="A455" i="47" s="1"/>
  <c r="A456" i="47" s="1"/>
  <c r="A457" i="47" s="1"/>
  <c r="A458" i="47" s="1"/>
  <c r="A459" i="47" s="1"/>
  <c r="A461" i="47" s="1"/>
  <c r="A462" i="47" s="1"/>
  <c r="A464" i="47" s="1"/>
  <c r="A465" i="47" s="1"/>
  <c r="A401" i="47"/>
  <c r="D41" i="58"/>
  <c r="D42" i="58" s="1"/>
  <c r="D43" i="58" s="1"/>
  <c r="O55" i="58"/>
  <c r="M8" i="58" s="1"/>
  <c r="D76" i="52"/>
  <c r="D75" i="52"/>
  <c r="D74" i="52"/>
  <c r="D72" i="52"/>
  <c r="D69" i="52"/>
  <c r="A68" i="52"/>
  <c r="A69" i="52" s="1"/>
  <c r="A70" i="52" s="1"/>
  <c r="A71" i="52" s="1"/>
  <c r="A72" i="52" s="1"/>
  <c r="A73" i="52" s="1"/>
  <c r="A74" i="52" s="1"/>
  <c r="A75" i="52" s="1"/>
  <c r="A76" i="52" s="1"/>
  <c r="A77" i="52" s="1"/>
  <c r="A78" i="52" s="1"/>
  <c r="A79" i="52" s="1"/>
  <c r="A80" i="52" s="1"/>
  <c r="D67" i="52"/>
  <c r="A67" i="52"/>
  <c r="A60" i="52"/>
  <c r="A61" i="52" s="1"/>
  <c r="A62" i="52" s="1"/>
  <c r="A63" i="52" s="1"/>
  <c r="D26" i="52"/>
  <c r="D25" i="52"/>
  <c r="A18" i="52"/>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J34" i="52"/>
  <c r="O66" i="47"/>
  <c r="J66" i="47"/>
  <c r="J65" i="47"/>
  <c r="J63" i="47"/>
  <c r="J61" i="47"/>
  <c r="J57" i="47"/>
  <c r="J56" i="47"/>
  <c r="J53" i="47"/>
  <c r="J51" i="47"/>
  <c r="O49" i="47"/>
  <c r="J49" i="47"/>
  <c r="J45" i="47"/>
  <c r="J41" i="47"/>
  <c r="J40" i="47"/>
  <c r="J37" i="47"/>
  <c r="J33" i="47"/>
  <c r="J29" i="47"/>
  <c r="J27" i="47"/>
  <c r="O27" i="47"/>
  <c r="J24" i="47"/>
  <c r="C14" i="47"/>
  <c r="D14" i="47" s="1"/>
  <c r="E14" i="47" s="1"/>
  <c r="F14" i="47" s="1"/>
  <c r="G14" i="47" s="1"/>
  <c r="H14" i="47" s="1"/>
  <c r="I14" i="47" s="1"/>
  <c r="J14" i="47" s="1"/>
  <c r="K14" i="47" s="1"/>
  <c r="L14" i="47" s="1"/>
  <c r="M14" i="47" s="1"/>
  <c r="N14" i="47" s="1"/>
  <c r="O14" i="47" s="1"/>
  <c r="K9" i="47"/>
  <c r="A6" i="47"/>
  <c r="A5" i="47"/>
  <c r="A4" i="47"/>
  <c r="J25" i="54"/>
  <c r="J23" i="54"/>
  <c r="J22" i="54"/>
  <c r="J21" i="54"/>
  <c r="O20" i="54"/>
  <c r="J20" i="54"/>
  <c r="J18" i="54"/>
  <c r="O18" i="54"/>
  <c r="J17" i="54"/>
  <c r="O17" i="54"/>
  <c r="J16" i="54"/>
  <c r="C14" i="54"/>
  <c r="D14" i="54" s="1"/>
  <c r="E14" i="54" s="1"/>
  <c r="F14" i="54" s="1"/>
  <c r="G14" i="54" s="1"/>
  <c r="H14" i="54" s="1"/>
  <c r="I14" i="54" s="1"/>
  <c r="J14" i="54" s="1"/>
  <c r="K14" i="54" s="1"/>
  <c r="L14" i="54" s="1"/>
  <c r="M14" i="54" s="1"/>
  <c r="N14" i="54" s="1"/>
  <c r="O14" i="54" s="1"/>
  <c r="K9" i="54"/>
  <c r="A6" i="54"/>
  <c r="A5" i="54"/>
  <c r="A4" i="54"/>
  <c r="J22" i="50"/>
  <c r="O22" i="50"/>
  <c r="O19" i="50"/>
  <c r="J18" i="50"/>
  <c r="J17" i="50"/>
  <c r="J16" i="50"/>
  <c r="C14" i="50"/>
  <c r="D14" i="50" s="1"/>
  <c r="E14" i="50" s="1"/>
  <c r="F14" i="50" s="1"/>
  <c r="G14" i="50" s="1"/>
  <c r="H14" i="50" s="1"/>
  <c r="I14" i="50" s="1"/>
  <c r="J14" i="50" s="1"/>
  <c r="K14" i="50" s="1"/>
  <c r="L14" i="50" s="1"/>
  <c r="M14" i="50" s="1"/>
  <c r="N14" i="50" s="1"/>
  <c r="O14" i="50" s="1"/>
  <c r="K9" i="50"/>
  <c r="A6" i="50"/>
  <c r="A5" i="50"/>
  <c r="A4" i="50"/>
  <c r="O24" i="42"/>
  <c r="J24" i="42"/>
  <c r="O23" i="42"/>
  <c r="J23" i="42"/>
  <c r="O22" i="42"/>
  <c r="J22" i="42"/>
  <c r="O21" i="42"/>
  <c r="J21" i="42"/>
  <c r="O20" i="42"/>
  <c r="J20" i="42"/>
  <c r="O19" i="42"/>
  <c r="J19" i="42"/>
  <c r="O18" i="42"/>
  <c r="J18" i="42"/>
  <c r="J17" i="42"/>
  <c r="N25" i="42"/>
  <c r="N27" i="42" s="1"/>
  <c r="J16" i="42"/>
  <c r="C14" i="42"/>
  <c r="D14" i="42" s="1"/>
  <c r="E14" i="42" s="1"/>
  <c r="F14" i="42" s="1"/>
  <c r="G14" i="42" s="1"/>
  <c r="H14" i="42" s="1"/>
  <c r="I14" i="42" s="1"/>
  <c r="J14" i="42" s="1"/>
  <c r="K14" i="42" s="1"/>
  <c r="L14" i="42" s="1"/>
  <c r="M14" i="42" s="1"/>
  <c r="N14" i="42" s="1"/>
  <c r="O14" i="42" s="1"/>
  <c r="K9" i="42"/>
  <c r="A6" i="42"/>
  <c r="A5" i="42"/>
  <c r="A4" i="42"/>
  <c r="J26" i="36"/>
  <c r="O26" i="36"/>
  <c r="J25" i="36"/>
  <c r="O25" i="36"/>
  <c r="J24" i="36"/>
  <c r="J23" i="36"/>
  <c r="J22" i="36"/>
  <c r="O23" i="36"/>
  <c r="J20" i="36"/>
  <c r="C14" i="36"/>
  <c r="D14" i="36" s="1"/>
  <c r="E14" i="36" s="1"/>
  <c r="F14" i="36" s="1"/>
  <c r="G14" i="36" s="1"/>
  <c r="H14" i="36" s="1"/>
  <c r="I14" i="36" s="1"/>
  <c r="J14" i="36" s="1"/>
  <c r="K14" i="36" s="1"/>
  <c r="L14" i="36" s="1"/>
  <c r="M14" i="36" s="1"/>
  <c r="N14" i="36" s="1"/>
  <c r="O14" i="36" s="1"/>
  <c r="K9" i="36"/>
  <c r="A6" i="36"/>
  <c r="A5" i="36"/>
  <c r="A4" i="36"/>
  <c r="O80" i="52"/>
  <c r="J80" i="52"/>
  <c r="J79" i="52"/>
  <c r="O79" i="52"/>
  <c r="J78" i="52"/>
  <c r="O78" i="52"/>
  <c r="J77" i="52"/>
  <c r="J76" i="52"/>
  <c r="O76" i="52"/>
  <c r="J74" i="52"/>
  <c r="J73" i="52"/>
  <c r="O74" i="52"/>
  <c r="J70" i="52"/>
  <c r="O70" i="52"/>
  <c r="J69" i="52"/>
  <c r="O69" i="52"/>
  <c r="J68" i="52"/>
  <c r="O68" i="52"/>
  <c r="J67" i="52"/>
  <c r="J63" i="52"/>
  <c r="J62" i="52"/>
  <c r="J60" i="52"/>
  <c r="O57" i="52"/>
  <c r="J57" i="52"/>
  <c r="J54" i="52"/>
  <c r="O54" i="52"/>
  <c r="J53" i="52"/>
  <c r="O53" i="52"/>
  <c r="O52" i="52"/>
  <c r="J52" i="52"/>
  <c r="J51" i="52"/>
  <c r="J50" i="52"/>
  <c r="J49" i="52"/>
  <c r="J48" i="52"/>
  <c r="J47" i="52"/>
  <c r="O46" i="52"/>
  <c r="J46" i="52"/>
  <c r="O44" i="52"/>
  <c r="J44" i="52"/>
  <c r="J43" i="52"/>
  <c r="J42" i="52"/>
  <c r="J41" i="52"/>
  <c r="O40" i="52"/>
  <c r="J40" i="52"/>
  <c r="O39" i="52"/>
  <c r="J39" i="52"/>
  <c r="J38" i="52"/>
  <c r="O38" i="52"/>
  <c r="J37" i="52"/>
  <c r="O37" i="52"/>
  <c r="O36" i="52"/>
  <c r="J36" i="52"/>
  <c r="J35" i="52"/>
  <c r="J33" i="52"/>
  <c r="J32" i="52"/>
  <c r="J31" i="52"/>
  <c r="O31" i="52"/>
  <c r="O29" i="52"/>
  <c r="J29" i="52"/>
  <c r="J28" i="52"/>
  <c r="O28" i="52"/>
  <c r="J27" i="52"/>
  <c r="O24" i="52"/>
  <c r="J24" i="52"/>
  <c r="O23" i="52"/>
  <c r="J23" i="52"/>
  <c r="J21" i="52"/>
  <c r="O20" i="52"/>
  <c r="J20" i="52"/>
  <c r="J19" i="52"/>
  <c r="O19" i="52"/>
  <c r="J17" i="52"/>
  <c r="C14" i="52"/>
  <c r="D14" i="52" s="1"/>
  <c r="E14" i="52" s="1"/>
  <c r="F14" i="52" s="1"/>
  <c r="G14" i="52" s="1"/>
  <c r="H14" i="52" s="1"/>
  <c r="I14" i="52" s="1"/>
  <c r="J14" i="52" s="1"/>
  <c r="K14" i="52" s="1"/>
  <c r="L14" i="52" s="1"/>
  <c r="M14" i="52" s="1"/>
  <c r="N14" i="52" s="1"/>
  <c r="O14" i="52" s="1"/>
  <c r="K9" i="52"/>
  <c r="M66" i="53"/>
  <c r="C66" i="53"/>
  <c r="O59" i="53"/>
  <c r="J58" i="53"/>
  <c r="J57" i="53"/>
  <c r="O56" i="53"/>
  <c r="J56" i="53"/>
  <c r="O55" i="53"/>
  <c r="O54" i="53"/>
  <c r="J54" i="53"/>
  <c r="O52" i="53"/>
  <c r="J52" i="53"/>
  <c r="O50" i="53"/>
  <c r="J50" i="53"/>
  <c r="O49" i="53"/>
  <c r="J49" i="53"/>
  <c r="O48" i="53"/>
  <c r="J48" i="53"/>
  <c r="J47" i="53"/>
  <c r="O46" i="53"/>
  <c r="J46" i="53"/>
  <c r="J45" i="53"/>
  <c r="O45" i="53"/>
  <c r="O44" i="53"/>
  <c r="J43" i="53"/>
  <c r="O42" i="53"/>
  <c r="J42" i="53"/>
  <c r="J41" i="53"/>
  <c r="O40" i="53"/>
  <c r="J40" i="53"/>
  <c r="O39" i="53"/>
  <c r="J39" i="53"/>
  <c r="O38" i="53"/>
  <c r="J38" i="53"/>
  <c r="O37" i="53"/>
  <c r="J35" i="53"/>
  <c r="J34" i="53"/>
  <c r="O34" i="53"/>
  <c r="O33" i="53"/>
  <c r="J33" i="53"/>
  <c r="O32" i="53"/>
  <c r="J32" i="53"/>
  <c r="O31" i="53"/>
  <c r="J31" i="53"/>
  <c r="O30" i="53"/>
  <c r="J29" i="53"/>
  <c r="O28" i="53"/>
  <c r="J28" i="53"/>
  <c r="O27" i="53"/>
  <c r="J27" i="53"/>
  <c r="O26" i="53"/>
  <c r="J26" i="53"/>
  <c r="O25" i="53"/>
  <c r="O24" i="53"/>
  <c r="J24" i="53"/>
  <c r="C14" i="53"/>
  <c r="D14" i="53" s="1"/>
  <c r="E14" i="53" s="1"/>
  <c r="F14" i="53" s="1"/>
  <c r="G14" i="53" s="1"/>
  <c r="H14" i="53" s="1"/>
  <c r="I14" i="53" s="1"/>
  <c r="J14" i="53" s="1"/>
  <c r="K14" i="53" s="1"/>
  <c r="L14" i="53" s="1"/>
  <c r="M14" i="53" s="1"/>
  <c r="N14" i="53" s="1"/>
  <c r="O14" i="53" s="1"/>
  <c r="K9" i="53"/>
  <c r="K21" i="38"/>
  <c r="M21" i="38"/>
  <c r="M23" i="38" s="1"/>
  <c r="O19" i="38"/>
  <c r="J19" i="38"/>
  <c r="O18" i="38"/>
  <c r="J18" i="38"/>
  <c r="O17" i="38"/>
  <c r="J17" i="38"/>
  <c r="J16" i="38"/>
  <c r="C13" i="38"/>
  <c r="D13" i="38" s="1"/>
  <c r="E13" i="38" s="1"/>
  <c r="F13" i="38" s="1"/>
  <c r="G13" i="38" s="1"/>
  <c r="H13" i="38" s="1"/>
  <c r="I13" i="38" s="1"/>
  <c r="J13" i="38" s="1"/>
  <c r="K13" i="38" s="1"/>
  <c r="L13" i="38" s="1"/>
  <c r="M13" i="38" s="1"/>
  <c r="N13" i="38" s="1"/>
  <c r="O13" i="38" s="1"/>
  <c r="K8" i="38"/>
  <c r="A6" i="38"/>
  <c r="A6" i="53" s="1"/>
  <c r="A5" i="38"/>
  <c r="A5" i="53" s="1"/>
  <c r="A4" i="38"/>
  <c r="A4" i="53" s="1"/>
  <c r="A18" i="20"/>
  <c r="A19" i="20" s="1"/>
  <c r="O36" i="47" l="1"/>
  <c r="J35" i="47"/>
  <c r="J47" i="47"/>
  <c r="O60" i="47"/>
  <c r="J64" i="47"/>
  <c r="J17" i="47"/>
  <c r="O29" i="47"/>
  <c r="O44" i="47"/>
  <c r="O45" i="47"/>
  <c r="J48" i="47"/>
  <c r="O56" i="47"/>
  <c r="J60" i="47"/>
  <c r="J32" i="47"/>
  <c r="O40" i="47"/>
  <c r="J44" i="47"/>
  <c r="O65" i="47"/>
  <c r="O20" i="47"/>
  <c r="O17" i="47"/>
  <c r="O48" i="47"/>
  <c r="O32" i="47"/>
  <c r="O64" i="47"/>
  <c r="O52" i="47"/>
  <c r="J20" i="47"/>
  <c r="O33" i="47"/>
  <c r="J36" i="47"/>
  <c r="O37" i="47"/>
  <c r="J39" i="47"/>
  <c r="J52" i="47"/>
  <c r="O53" i="47"/>
  <c r="J26" i="47"/>
  <c r="J43" i="47"/>
  <c r="O57" i="47"/>
  <c r="J59" i="47"/>
  <c r="O61" i="47"/>
  <c r="O25" i="54"/>
  <c r="O27" i="54"/>
  <c r="J19" i="50"/>
  <c r="L25" i="42"/>
  <c r="L27" i="42" s="1"/>
  <c r="K25" i="42"/>
  <c r="J19" i="36"/>
  <c r="O19" i="36"/>
  <c r="O22" i="36"/>
  <c r="J17" i="36"/>
  <c r="O18" i="36"/>
  <c r="J21" i="36"/>
  <c r="J18" i="36"/>
  <c r="J59" i="53"/>
  <c r="J37" i="53"/>
  <c r="J44" i="53"/>
  <c r="O85" i="52"/>
  <c r="J26" i="52"/>
  <c r="J85" i="52"/>
  <c r="O50" i="52"/>
  <c r="O77" i="52"/>
  <c r="O21" i="52"/>
  <c r="O22" i="52"/>
  <c r="O66" i="52"/>
  <c r="J66" i="52"/>
  <c r="O27" i="52"/>
  <c r="O30" i="52"/>
  <c r="J22" i="52"/>
  <c r="J75" i="52"/>
  <c r="O26" i="52"/>
  <c r="J30" i="52"/>
  <c r="O43" i="52"/>
  <c r="O72" i="52"/>
  <c r="O18" i="52"/>
  <c r="O25" i="52"/>
  <c r="O49" i="52"/>
  <c r="J71" i="52"/>
  <c r="J72" i="52"/>
  <c r="O75" i="52"/>
  <c r="O33" i="52"/>
  <c r="K60" i="53"/>
  <c r="O43" i="53"/>
  <c r="O58" i="53"/>
  <c r="O17" i="36"/>
  <c r="O36" i="53"/>
  <c r="O47" i="53"/>
  <c r="O63" i="52"/>
  <c r="O62" i="52"/>
  <c r="J61" i="52"/>
  <c r="J30" i="47"/>
  <c r="J46" i="47"/>
  <c r="O47" i="47"/>
  <c r="J62" i="47"/>
  <c r="O63" i="47"/>
  <c r="N21" i="38"/>
  <c r="N23" i="38" s="1"/>
  <c r="J30" i="53"/>
  <c r="L60" i="53"/>
  <c r="L62" i="53" s="1"/>
  <c r="J36" i="53"/>
  <c r="O51" i="53"/>
  <c r="J18" i="52"/>
  <c r="O32" i="52"/>
  <c r="O35" i="52"/>
  <c r="J45" i="52"/>
  <c r="O67" i="52"/>
  <c r="O73" i="52"/>
  <c r="O16" i="42"/>
  <c r="O16" i="38"/>
  <c r="J25" i="53"/>
  <c r="O35" i="53"/>
  <c r="N60" i="53"/>
  <c r="N62" i="53" s="1"/>
  <c r="J51" i="53"/>
  <c r="J55" i="53"/>
  <c r="O57" i="53"/>
  <c r="O17" i="52"/>
  <c r="J25" i="52"/>
  <c r="O42" i="52"/>
  <c r="O48" i="52"/>
  <c r="O51" i="52"/>
  <c r="O16" i="36"/>
  <c r="O60" i="52"/>
  <c r="O24" i="36"/>
  <c r="O16" i="54"/>
  <c r="O71" i="52"/>
  <c r="M25" i="42"/>
  <c r="O17" i="42"/>
  <c r="J25" i="47"/>
  <c r="O26" i="47"/>
  <c r="O30" i="47"/>
  <c r="J42" i="47"/>
  <c r="O43" i="47"/>
  <c r="O46" i="47"/>
  <c r="J58" i="47"/>
  <c r="O59" i="47"/>
  <c r="O62" i="47"/>
  <c r="J19" i="54"/>
  <c r="J18" i="47"/>
  <c r="O18" i="47"/>
  <c r="O24" i="47"/>
  <c r="J34" i="47"/>
  <c r="O34" i="47"/>
  <c r="O35" i="47"/>
  <c r="O41" i="47"/>
  <c r="J50" i="47"/>
  <c r="O50" i="47"/>
  <c r="O51" i="47"/>
  <c r="O24" i="54"/>
  <c r="O25" i="47"/>
  <c r="J38" i="47"/>
  <c r="O38" i="47"/>
  <c r="O39" i="47"/>
  <c r="O42" i="47"/>
  <c r="J54" i="47"/>
  <c r="O54" i="47"/>
  <c r="O58" i="47"/>
  <c r="J15" i="54"/>
  <c r="O15" i="54"/>
  <c r="O21" i="54"/>
  <c r="J24" i="54"/>
  <c r="O22" i="54"/>
  <c r="O23" i="54"/>
  <c r="M60" i="53"/>
  <c r="O29" i="53"/>
  <c r="O22" i="38"/>
  <c r="O20" i="36" l="1"/>
  <c r="O21" i="36"/>
  <c r="O41" i="52"/>
  <c r="O61" i="52"/>
  <c r="O34" i="52"/>
  <c r="L86" i="52"/>
  <c r="L88" i="52" s="1"/>
  <c r="O19" i="54"/>
  <c r="O25" i="42"/>
  <c r="M27" i="42"/>
  <c r="O26" i="42"/>
  <c r="O21" i="38"/>
  <c r="O23" i="38" s="1"/>
  <c r="O16" i="50"/>
  <c r="L27" i="36"/>
  <c r="L29" i="36" s="1"/>
  <c r="E18" i="20" s="1"/>
  <c r="K27" i="36"/>
  <c r="H18" i="20" s="1"/>
  <c r="O41" i="53"/>
  <c r="O60" i="53" s="1"/>
  <c r="K86" i="52"/>
  <c r="O47" i="52"/>
  <c r="M27" i="36"/>
  <c r="L21" i="38"/>
  <c r="L23" i="38" s="1"/>
  <c r="M62" i="53"/>
  <c r="O61" i="53"/>
  <c r="M8" i="47" l="1"/>
  <c r="M7" i="38"/>
  <c r="L23" i="50"/>
  <c r="O28" i="36"/>
  <c r="M29" i="36"/>
  <c r="F18" i="20" s="1"/>
  <c r="O27" i="36"/>
  <c r="M23" i="50"/>
  <c r="O17" i="50"/>
  <c r="N27" i="36"/>
  <c r="N29" i="36" s="1"/>
  <c r="G18" i="20" s="1"/>
  <c r="O45" i="52"/>
  <c r="O86" i="52" s="1"/>
  <c r="N86" i="52"/>
  <c r="N88" i="52" s="1"/>
  <c r="O62" i="53"/>
  <c r="M8" i="53" s="1"/>
  <c r="K23" i="50"/>
  <c r="H25" i="20" s="1"/>
  <c r="F9" i="20" s="1"/>
  <c r="O27" i="42"/>
  <c r="M86" i="52"/>
  <c r="O18" i="50" l="1"/>
  <c r="O23" i="50" s="1"/>
  <c r="O29" i="36"/>
  <c r="L25" i="50"/>
  <c r="E25" i="20"/>
  <c r="M8" i="54"/>
  <c r="M88" i="52"/>
  <c r="O87" i="52"/>
  <c r="O88" i="52" s="1"/>
  <c r="D15" i="20" s="1"/>
  <c r="M8" i="42"/>
  <c r="N23" i="50"/>
  <c r="M25" i="50"/>
  <c r="F25" i="20" s="1"/>
  <c r="O24" i="50"/>
  <c r="M8" i="36" l="1"/>
  <c r="O25" i="50"/>
  <c r="M8" i="50"/>
  <c r="M8" i="52"/>
  <c r="N25" i="50"/>
  <c r="G25" i="20"/>
  <c r="D25" i="20" l="1"/>
  <c r="D30" i="20" s="1"/>
  <c r="F8" i="20" l="1"/>
  <c r="C24" i="1"/>
  <c r="C25" i="1" s="1"/>
  <c r="C26" i="1" l="1"/>
  <c r="C27" i="1" s="1"/>
</calcChain>
</file>

<file path=xl/sharedStrings.xml><?xml version="1.0" encoding="utf-8"?>
<sst xmlns="http://schemas.openxmlformats.org/spreadsheetml/2006/main" count="1753" uniqueCount="538">
  <si>
    <t>Objekta nosaukums</t>
  </si>
  <si>
    <t xml:space="preserve"> Kopsavilkuma aprēķins pa darbu veidiem  Nr.1</t>
  </si>
  <si>
    <t xml:space="preserve"> </t>
  </si>
  <si>
    <t xml:space="preserve"> Par kopējo summu, </t>
  </si>
  <si>
    <t>Nr.                        p.k.</t>
  </si>
  <si>
    <t>Kods, tāmes Nr.</t>
  </si>
  <si>
    <t>Darbu veids</t>
  </si>
  <si>
    <t>Tai skaitā</t>
  </si>
  <si>
    <t xml:space="preserve">Darb-ietilpība (c/h)  </t>
  </si>
  <si>
    <t>Kopā:</t>
  </si>
  <si>
    <t>t.sk.darba aizsardzība</t>
  </si>
  <si>
    <t>Darba nosaukums</t>
  </si>
  <si>
    <t>Vienības izmaksas</t>
  </si>
  <si>
    <t>Kopā uz visu apjomu</t>
  </si>
  <si>
    <t>1-1</t>
  </si>
  <si>
    <t>Nr. p. k.</t>
  </si>
  <si>
    <t>Mērvienība</t>
  </si>
  <si>
    <t>Daudzums</t>
  </si>
  <si>
    <t>Materiāli bez PVN</t>
  </si>
  <si>
    <t>Darbs bez soc.nod.</t>
  </si>
  <si>
    <t>Mehānismi bez PVN</t>
  </si>
  <si>
    <t>laika norma, c/h</t>
  </si>
  <si>
    <t>darbietilp., c/h</t>
  </si>
  <si>
    <t>KOPĀ:</t>
  </si>
  <si>
    <t>Materiālu, grunts apmaiņas un būvgružu transporta izdevumi</t>
  </si>
  <si>
    <t>Pārbaudīja:</t>
  </si>
  <si>
    <t xml:space="preserve">  (paraksts un tā atšifrējums, datums)</t>
  </si>
  <si>
    <t>Lokālā tāme Nr. 1-1</t>
  </si>
  <si>
    <t xml:space="preserve"> Kopējā darbietilpība, c/h:</t>
  </si>
  <si>
    <t>kg</t>
  </si>
  <si>
    <t>m</t>
  </si>
  <si>
    <t xml:space="preserve">Sastādīja: </t>
  </si>
  <si>
    <t>(vārds, uzvārds, paraksts un datums)</t>
  </si>
  <si>
    <t>Kopā bez PVN 21%</t>
  </si>
  <si>
    <t>1</t>
  </si>
  <si>
    <t>darba samaksas likme, EUR/h</t>
  </si>
  <si>
    <t>darba alga, EUR</t>
  </si>
  <si>
    <t>materiālu cena, EUR</t>
  </si>
  <si>
    <t>mehānismi, EUR</t>
  </si>
  <si>
    <t>kopā, EUR</t>
  </si>
  <si>
    <t>summa, EUR</t>
  </si>
  <si>
    <t>Tāmes izmaksas, EUR</t>
  </si>
  <si>
    <t>Tiešās izmaksas kopā, EUR:</t>
  </si>
  <si>
    <t>Lokālā tāme Nr. 1-2</t>
  </si>
  <si>
    <t>Lokālā tāme Nr. 1-4</t>
  </si>
  <si>
    <t>1-2</t>
  </si>
  <si>
    <t>1-3</t>
  </si>
  <si>
    <t>1-4</t>
  </si>
  <si>
    <t>1-5</t>
  </si>
  <si>
    <t>Tāmes izmaksas (EUR)</t>
  </si>
  <si>
    <t>darba alga (EUR)</t>
  </si>
  <si>
    <t>materiāli (EUR)</t>
  </si>
  <si>
    <t xml:space="preserve">mehā-nismi (EUR)   </t>
  </si>
  <si>
    <t>1.Vispārējie būvdarbi</t>
  </si>
  <si>
    <t>2.speciālie būvdarbi</t>
  </si>
  <si>
    <t>Lokālā tāme Nr. 1-5</t>
  </si>
  <si>
    <t>2-1</t>
  </si>
  <si>
    <t>Lokālā tāme Nr. 2-1</t>
  </si>
  <si>
    <t>Lokālā tāme Nr. 1-6</t>
  </si>
  <si>
    <t>1-6</t>
  </si>
  <si>
    <t>2-2</t>
  </si>
  <si>
    <t xml:space="preserve">Objekta nosaukums: Energoefektivitātes paaugstināšanas projekts dzīvojamai mājai </t>
  </si>
  <si>
    <t>Lokālā tāme Nr. 1-7</t>
  </si>
  <si>
    <t>Lokālā tāme Nr. 2-2</t>
  </si>
  <si>
    <t>Pagraba griestu siltināšana</t>
  </si>
  <si>
    <t>Būves nosaukums:  Daudzdzīvokļu ēka</t>
  </si>
  <si>
    <t>Lokālā tāme Nr. 1-3</t>
  </si>
  <si>
    <t>%</t>
  </si>
  <si>
    <t>Būvniecības koptāme</t>
  </si>
  <si>
    <t>(attiecināmās +neattiecināmās izmaksas)</t>
  </si>
  <si>
    <t>Pasūtītājs:</t>
  </si>
  <si>
    <t>Nosaukums</t>
  </si>
  <si>
    <t>Reģistrācijas numurs</t>
  </si>
  <si>
    <t>Juridiskā adrese</t>
  </si>
  <si>
    <t>Būvniecīgas līguma Nr.:</t>
  </si>
  <si>
    <t>Numurs</t>
  </si>
  <si>
    <t>Izpildītājs:</t>
  </si>
  <si>
    <t>Objekts:</t>
  </si>
  <si>
    <t>Līguma summa</t>
  </si>
  <si>
    <t>Objekta adrese:</t>
  </si>
  <si>
    <t>iela, mājas Nr. vai nosaukums, pasrta indekss</t>
  </si>
  <si>
    <t>Pilsēta/pagasts</t>
  </si>
  <si>
    <t>Novads/Republikas nozīmes pilsēta</t>
  </si>
  <si>
    <t xml:space="preserve"> Tāme sastādīta: ___________________</t>
  </si>
  <si>
    <t>Nr.p.k.</t>
  </si>
  <si>
    <t>Objekta izmaksas (EUR)</t>
  </si>
  <si>
    <t>Objekta  izmaksas</t>
  </si>
  <si>
    <t>PVN ( 21%):</t>
  </si>
  <si>
    <t>Pavisam būvniecības izmaksas:</t>
  </si>
  <si>
    <t>Izpildītāja pārstāvis:</t>
  </si>
  <si>
    <t>Vārds, Uzvārds</t>
  </si>
  <si>
    <t>Amats</t>
  </si>
  <si>
    <t>Datums</t>
  </si>
  <si>
    <t>Ķekava</t>
  </si>
  <si>
    <t>Ķekavas novads</t>
  </si>
  <si>
    <t xml:space="preserve">SIA  "Ķekavas nami" </t>
  </si>
  <si>
    <t>Rāmavas iela 17, Rāmava, Ķekavas novads</t>
  </si>
  <si>
    <t>Materiālu, grunts apmaiņas un būvgružu transporta izdevumi  %</t>
  </si>
  <si>
    <t xml:space="preserve">Virsizdevumi % </t>
  </si>
  <si>
    <t xml:space="preserve">Peļņa % </t>
  </si>
  <si>
    <t>Darba devēja sociālais nodoklis %</t>
  </si>
  <si>
    <t>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Iietvaros                                                                                             Līguma Nr.DME0000087</t>
  </si>
  <si>
    <t>1. Vispārējie celtniecības darbi</t>
  </si>
  <si>
    <t>Demontāžas darbi</t>
  </si>
  <si>
    <t>Apmetuma nokalšana cokolam</t>
  </si>
  <si>
    <r>
      <t>m</t>
    </r>
    <r>
      <rPr>
        <vertAlign val="superscript"/>
        <sz val="10"/>
        <rFont val="Arial"/>
        <family val="2"/>
        <charset val="186"/>
      </rPr>
      <t>2</t>
    </r>
  </si>
  <si>
    <t>Ar koku apšūto daļu (starp logiem) ārējā apšuvuma un pildījuma demontāža</t>
  </si>
  <si>
    <t>Gāzbetona siltinājuma kārtas biezumā ~100mm starp augštāva pārsegumu un jumtu noņemšana (Skatīt TA F-12 )</t>
  </si>
  <si>
    <t>Esošo lodžiju margu plastikāta un aizstiklojuma aizpildījuma demontāža</t>
  </si>
  <si>
    <t>Vecā krāsojuma un rūsas notīrīšana no lodžiju metāl margām</t>
  </si>
  <si>
    <t>kpl</t>
  </si>
  <si>
    <t>Ventilācijas šahtu tīrīšana</t>
  </si>
  <si>
    <t>c/h</t>
  </si>
  <si>
    <t>Durvju  un logu  bloku   demontāža  (skatīt. AR-07)</t>
  </si>
  <si>
    <t>gb.</t>
  </si>
  <si>
    <t>Ārējo palodžu demontāža</t>
  </si>
  <si>
    <t>Fasādes virsmas notīrīšana no krāsas. Vaļīgo un atlupušo ķieģeļa mūra un cementa javas daļu, nokaļšana, notīrīšana fasādē</t>
  </si>
  <si>
    <t>Esošās krāsas  notīrīšana no  griestiem pagrabstāva pārsegumam</t>
  </si>
  <si>
    <t>Jumta esošo skārda ieklājuma detaļu no parapetiem, statņu , nedarbojošos kabeļu, antenu u.c metāla aksesuāru elementu demontāža un noņemšana. Uzklāto mīkstā seguma fragmentu noņemšana no skārda elementiem. Esošā jumta virsmas notīrīšana no būvgružiem.</t>
  </si>
  <si>
    <t>kpl.</t>
  </si>
  <si>
    <t>Pagalma puses ieejas mezgla jumtiņu seguma demontāža līdz pārseguma plātnei.</t>
  </si>
  <si>
    <t xml:space="preserve">Pagalma puses ieejas mezgla jumtiņa skārda elementu demontāža </t>
  </si>
  <si>
    <t>Ventilāčijas šahtu nosedzošo betona plākšņu demontāža  (skat. AR-05)</t>
  </si>
  <si>
    <t>Ventilācijas šahtu daļas  virs jumta izdrupušo daļu un ķieģeļu nojaukšana  (skat. AR-05)</t>
  </si>
  <si>
    <t>Jumta lūku demontāža  (skat. AR-05)</t>
  </si>
  <si>
    <t>Lietusūdens novadīšanas piltuvju demontāža  (skat. AR-05)</t>
  </si>
  <si>
    <t>Jumta tekņu un notekreņu demontāža ( Skatīt virs caurbrauktuves asīs G-E )</t>
  </si>
  <si>
    <t>Pamatu virsmas mehāniskā notīrīšana no smiltīm, netīrumiem, atlupušo daļu nokalšana, virsmas apstrāde ar karčeri</t>
  </si>
  <si>
    <t>Betona apmales demontāža ēkai</t>
  </si>
  <si>
    <t>Esošā  seguma   demontāža biezumā līdz ~ 100mm</t>
  </si>
  <si>
    <t>Liekās zemes grunts norakšana biezumā līdz ~ 200mm</t>
  </si>
  <si>
    <t>Nokaltā apmetuma cokolam Iekraut un aiztransportēt būvgružus  uz izgāztuvi</t>
  </si>
  <si>
    <r>
      <t>m</t>
    </r>
    <r>
      <rPr>
        <vertAlign val="superscript"/>
        <sz val="10"/>
        <rFont val="Arial"/>
        <family val="2"/>
        <charset val="186"/>
      </rPr>
      <t>3</t>
    </r>
    <r>
      <rPr>
        <sz val="10"/>
        <rFont val="Arial"/>
        <charset val="186"/>
      </rPr>
      <t/>
    </r>
  </si>
  <si>
    <t>Demontēto ar koku apšūto daļu (starp logiem) ārējā apšuvuma un pildījuma  iekraut un aiztransportēt būvgružus  uz izgāztuv</t>
  </si>
  <si>
    <t>Demontētā gāzbetona siltinājuma kārtas biezumā ~100mm starp augštāva pārsegumu un jumtu iekraut un aiztransportēt būvgružus  uz izgāztuvi</t>
  </si>
  <si>
    <t>Demontēto esošo lodžiju margu plastikāta un aizstiklojuma aizpildījumu iekraut un aiztransportēt būvgružus  uz izgāztuvi</t>
  </si>
  <si>
    <t>Notīrītā vecā krāsojuma , rūsas no lodžiju metāl margām un iztirīto no ventilācijas šahtām būvgružus iekraut un aiztransportēt uz izgāztuvi</t>
  </si>
  <si>
    <t>Demontēto durvju, logu  bloku   demontāža un ārējo logu palodžu būvgružus iekraut un aiztransportēt  uz izgāztuv</t>
  </si>
  <si>
    <t>Notīrītās krāsas no fasādes virsmas, griestiem pagrabstāva pārsegumam. Vaļīgo un atlupušo ķieģeļa mūra un nokalto cementa javas daļu fasādē būvgružus ekraut un aiztransportēt  uz izgāztuvi</t>
  </si>
  <si>
    <t>Demontēto un noņemto jumta esošo skārda ieklājuma detaļu no parapetiem, statņu , nedarbojošos kabeļu, antenu u.c metāla aksesuāru elementu, noņemto uzklāto mīkstā seguma fragmentu no skārda elementiem un notīrītono jumta virsmas būvgružus iekraut un aiztranspo  uz izgāztuvi</t>
  </si>
  <si>
    <t>Demontēto pagalma puses ieejas mezgla jumtiņu seguma  līdz pārseguma plātnei un skārda elementu būvgružus  iekraut un aiztransportēt  uz izgāztuvi</t>
  </si>
  <si>
    <t>Demontēto ventilāčcjas šahtu nosedzošo betona plākšņu būvgružus iekraut un aiztransportē uz izgāztuvi</t>
  </si>
  <si>
    <t>Demontēto un nojaukto ventilācijas šahtu daļas  virs jumta un izdrupušo ķieģeļu daļu un ķieģeļu būvgružus iekraut un aiztransportēt uz izgāztuvi</t>
  </si>
  <si>
    <t>Demontēto jumta lūku  būvgružus iekraut un aiztransportēt uz izgāztuvi</t>
  </si>
  <si>
    <t>Demontēto jumta tekņu, notekreņu un lietusūdens novadīšanas piltuvju būvgružus iekraut un aiztransportēt uz izgāztuvi</t>
  </si>
  <si>
    <t>Demontētās betona apmales ēkai būvgružus iekraut un aiztransportēt uz izgāztuvi</t>
  </si>
  <si>
    <t>Demontētā esošā  seguma  biezumā līdz ~ 100mm būvgružus iekraut un aiztransportēt uz izgāztuvi</t>
  </si>
  <si>
    <t>Norakto lieko zemes grunti biezumā līdz ~ 200mm  iekraut un aiztransportēt uz izgāztuvi</t>
  </si>
  <si>
    <t>Būvlaukuma sagatavošanas un zemes darbi</t>
  </si>
  <si>
    <t>Pagaidu ēkas un būves</t>
  </si>
  <si>
    <t>Būvlaukuma iekārtošana un uzturēšana: pagaidu būvlaukuma norobežojošā sēta, pagaidu ceļi, laukumi, materiālu novietnes,tualetes,strādnieku un darba vadītāja vagoni,instrumentu konteineri,ūdensvada, kanalizācijas,elektro pagaidu pieslēgumi, apsardze, pirmās palīdzības aptieciņa, izkārtnes ar objekta nosaukumu un pamatdatiem  (būvtāfele), brīdinājuma zīmes plakātu u.c., saskaņā ar LR normatīvajiem aktiem un LBN noteikumiem.</t>
  </si>
  <si>
    <t>Zemes darbi</t>
  </si>
  <si>
    <t>Grunts izstrāde</t>
  </si>
  <si>
    <t>Zemes grunts rakšana  pamatiem</t>
  </si>
  <si>
    <r>
      <t>m</t>
    </r>
    <r>
      <rPr>
        <vertAlign val="superscript"/>
        <sz val="10"/>
        <rFont val="Arial"/>
        <family val="2"/>
        <charset val="186"/>
      </rPr>
      <t>3</t>
    </r>
  </si>
  <si>
    <t>Liekās grunts iekraušana automašīnās un izvešana atbērtnē</t>
  </si>
  <si>
    <t>Esošās zemes grunts atpakaļaizbēršana pamatiem un tās blietēšana kārtās ik pa 300mm</t>
  </si>
  <si>
    <t xml:space="preserve">Zemes grunts  izstrāde roku darbā pamatiem </t>
  </si>
  <si>
    <t>Betona un saliekamā dzelzsbetona darbi</t>
  </si>
  <si>
    <t>Ēkas bruģakmens apmale</t>
  </si>
  <si>
    <r>
      <t xml:space="preserve">Drenējošas smilts ( Kf &gt;1m/dnn) pamatnes biezumā </t>
    </r>
    <r>
      <rPr>
        <sz val="10"/>
        <rFont val="Symbol"/>
        <family val="1"/>
        <charset val="2"/>
      </rPr>
      <t>d</t>
    </r>
    <r>
      <rPr>
        <sz val="10"/>
        <rFont val="Arial"/>
        <family val="2"/>
        <charset val="186"/>
      </rPr>
      <t>=200mm ierīkošana un tās blietēšana</t>
    </r>
  </si>
  <si>
    <t>Drenējošas smilts ( Kf &gt;1m/dnn)</t>
  </si>
  <si>
    <r>
      <t xml:space="preserve">Pamatnes ierīkošana no dolomīta šķembām biezumā </t>
    </r>
    <r>
      <rPr>
        <sz val="10"/>
        <rFont val="Symbol"/>
        <family val="1"/>
        <charset val="2"/>
      </rPr>
      <t>d</t>
    </r>
    <r>
      <rPr>
        <sz val="10"/>
        <rFont val="Arial"/>
        <family val="2"/>
        <charset val="186"/>
      </rPr>
      <t xml:space="preserve">=150mm ( dolomīta šķembas fr. 0-40 mm  CBR&gt;40 ) un tās blietēšana </t>
    </r>
  </si>
  <si>
    <t xml:space="preserve"> dolomīta šķembas fr. 0-45 mm  CBR&gt;40</t>
  </si>
  <si>
    <r>
      <t>m</t>
    </r>
    <r>
      <rPr>
        <vertAlign val="superscript"/>
        <sz val="10"/>
        <rFont val="Arial"/>
        <family val="2"/>
        <charset val="204"/>
      </rPr>
      <t>3</t>
    </r>
    <r>
      <rPr>
        <sz val="10"/>
        <rFont val="Arial"/>
        <family val="2"/>
        <charset val="186"/>
      </rPr>
      <t/>
    </r>
  </si>
  <si>
    <r>
      <t xml:space="preserve">Pamatnes izlīdzinošās kārtas ierīkošana bruģim no blietētas smilts ar cementa maisījumu 1:8   </t>
    </r>
    <r>
      <rPr>
        <sz val="10"/>
        <rFont val="Symbol"/>
        <family val="1"/>
        <charset val="2"/>
      </rPr>
      <t>d</t>
    </r>
    <r>
      <rPr>
        <sz val="10"/>
        <rFont val="Arial"/>
        <family val="2"/>
        <charset val="186"/>
      </rPr>
      <t xml:space="preserve">=50 mm </t>
    </r>
  </si>
  <si>
    <t xml:space="preserve">Betona bruģakmens seguma   ierīkošana </t>
  </si>
  <si>
    <r>
      <t xml:space="preserve">betona bruģakmens   </t>
    </r>
    <r>
      <rPr>
        <sz val="10"/>
        <rFont val="Symbol"/>
        <family val="1"/>
        <charset val="2"/>
      </rPr>
      <t>d</t>
    </r>
    <r>
      <rPr>
        <sz val="10"/>
        <rFont val="Arial"/>
        <family val="2"/>
        <charset val="186"/>
      </rPr>
      <t>=60 mm  (Prizma 6 pelēks vai ekvivalents)</t>
    </r>
  </si>
  <si>
    <t>Ietvju betona  apmaļu montāža</t>
  </si>
  <si>
    <t>betona apmales 100.20.08</t>
  </si>
  <si>
    <t>betons C12/15</t>
  </si>
  <si>
    <r>
      <t>m</t>
    </r>
    <r>
      <rPr>
        <vertAlign val="superscript"/>
        <sz val="10"/>
        <rFont val="Arial"/>
        <family val="2"/>
        <charset val="186"/>
      </rPr>
      <t>3</t>
    </r>
    <r>
      <rPr>
        <sz val="10"/>
        <rFont val="Arial"/>
        <family val="2"/>
        <charset val="186"/>
      </rPr>
      <t/>
    </r>
  </si>
  <si>
    <t>dolomīta šķembas fr 0-45mm</t>
  </si>
  <si>
    <t>Gaismas šahtu remonts pie pagraba logiem, t.sk.nosedzošās metāla restes.</t>
  </si>
  <si>
    <t>Lodžiju pārseguma plātņu betona aizsargkārtas remonts:betona aizsargslāņa atjaunošana, t.sk.grīdas izveide ar slīpumu ar uz lodžijas ārējo malu</t>
  </si>
  <si>
    <t>Betonēto laukumu remonts pie pagalma ieejām</t>
  </si>
  <si>
    <t>Ielas puses lieveņu remonts, paredzot dolomīta akmeņu nomaiņu izdrupušajās vietās un šuvju atjaunošanu,  betona nosegplāksnes nomaiņa,  pakāpienu remonts</t>
  </si>
  <si>
    <t>Jumta parapeta mūrēšana   no keramzītblokiem</t>
  </si>
  <si>
    <t xml:space="preserve">keramzītbloki 3MPa  480x300x185mm </t>
  </si>
  <si>
    <r>
      <t xml:space="preserve">metāla stiegras </t>
    </r>
    <r>
      <rPr>
        <sz val="10"/>
        <rFont val="Symbol"/>
        <family val="1"/>
        <charset val="2"/>
      </rPr>
      <t>Æ</t>
    </r>
    <r>
      <rPr>
        <sz val="10"/>
        <rFont val="Arial"/>
        <family val="2"/>
        <charset val="186"/>
      </rPr>
      <t xml:space="preserve"> 4mm B500B</t>
    </r>
  </si>
  <si>
    <t>mūrjava M100</t>
  </si>
  <si>
    <t>Ventilācijas šahtu mūra daļas virs jumta atjaunošana. Izdrupušo ķieģeļu vietu aizpildīšana, šuvju atjaunošana, plaknes izlīdzināšana</t>
  </si>
  <si>
    <t>Vispārējie celtniecības darbi</t>
  </si>
  <si>
    <t>Tāme sastādīta: 2019. gada .........</t>
  </si>
  <si>
    <t>Objekta adrese:  Nākotnes ielā 36, Ķekava, Ķekavas pag., Ķekavas nov., LV-2123, KAD.NR.80700081254</t>
  </si>
  <si>
    <t>Ārdurvis</t>
  </si>
  <si>
    <t>Namdaru darbi</t>
  </si>
  <si>
    <t>Durvis</t>
  </si>
  <si>
    <t>Nerūsējošā tērauda atduru ierīkošana durvīm</t>
  </si>
  <si>
    <t>Jumta  siltināšana un hidroizolācijas ieklāšana</t>
  </si>
  <si>
    <t>Jumiķu darbi</t>
  </si>
  <si>
    <t xml:space="preserve">Jumts  </t>
  </si>
  <si>
    <t>Divas kārtas bitumena ruļlu materiāla ierīkošana jumtam</t>
  </si>
  <si>
    <r>
      <t xml:space="preserve">Siltumizolācijas ierīkošana biezumā </t>
    </r>
    <r>
      <rPr>
        <sz val="10"/>
        <rFont val="Symbol"/>
        <family val="1"/>
        <charset val="2"/>
      </rPr>
      <t>d</t>
    </r>
    <r>
      <rPr>
        <sz val="10"/>
        <rFont val="Arial"/>
        <family val="2"/>
        <charset val="186"/>
      </rPr>
      <t>=240 mm</t>
    </r>
  </si>
  <si>
    <r>
      <t>m</t>
    </r>
    <r>
      <rPr>
        <vertAlign val="superscript"/>
        <sz val="10"/>
        <rFont val="Arial"/>
        <family val="2"/>
        <charset val="204"/>
      </rPr>
      <t>2</t>
    </r>
  </si>
  <si>
    <r>
      <t xml:space="preserve">cietā minerālvate Paroc ROB 80  (vai ekvivalents) spiedes izturība 80 kPa, l £ 0,038 W/mK) </t>
    </r>
    <r>
      <rPr>
        <b/>
        <i/>
        <sz val="10"/>
        <rFont val="Arial"/>
        <family val="2"/>
        <charset val="186"/>
      </rPr>
      <t xml:space="preserve">divās kārtās biezumā </t>
    </r>
    <r>
      <rPr>
        <b/>
        <i/>
        <sz val="10"/>
        <rFont val="Symbol"/>
        <family val="1"/>
        <charset val="2"/>
      </rPr>
      <t>d</t>
    </r>
    <r>
      <rPr>
        <b/>
        <i/>
        <sz val="10"/>
        <rFont val="Arial"/>
        <family val="2"/>
        <charset val="186"/>
      </rPr>
      <t>=2x20mm</t>
    </r>
    <r>
      <rPr>
        <sz val="10"/>
        <rFont val="Arial"/>
        <family val="2"/>
        <charset val="186"/>
      </rPr>
      <t xml:space="preserve">  </t>
    </r>
  </si>
  <si>
    <r>
      <t xml:space="preserve">cietā minerālvate Paroc ROS 30g   (vai ekvivalents )spiedes izturība 30 kPa, l £ 0,038 W/mK) biezumā </t>
    </r>
    <r>
      <rPr>
        <sz val="10"/>
        <rFont val="Symbol"/>
        <family val="1"/>
        <charset val="2"/>
      </rPr>
      <t>d</t>
    </r>
    <r>
      <rPr>
        <sz val="10"/>
        <rFont val="Arial"/>
        <family val="2"/>
        <charset val="186"/>
      </rPr>
      <t>=100mm</t>
    </r>
  </si>
  <si>
    <r>
      <t xml:space="preserve">cietā minerālvate Paroc ROS 30   (vai ekvivalents) spiedes izturība 30 kPa, l £ 0,038 W/mK) biezumā </t>
    </r>
    <r>
      <rPr>
        <sz val="10"/>
        <rFont val="Symbol"/>
        <family val="1"/>
        <charset val="2"/>
      </rPr>
      <t>d</t>
    </r>
    <r>
      <rPr>
        <sz val="10"/>
        <rFont val="Arial"/>
        <family val="2"/>
        <charset val="186"/>
      </rPr>
      <t>=100mm</t>
    </r>
  </si>
  <si>
    <t>slitumizolācijas stiprinājumi dībeļi 260mm</t>
  </si>
  <si>
    <t>Minerālvates stūra elementa 100x100mm ierīkošana</t>
  </si>
  <si>
    <t xml:space="preserve">Vēdināšanas jumta aeratoru ALIPAI 110  (vai ekvivalents)  uzstādīšana </t>
  </si>
  <si>
    <r>
      <t xml:space="preserve">Skārda elementa - lāseņa ierīkošana  jumta ventilācijas skursteņiem, ventilācijas lūkām u.tml. </t>
    </r>
    <r>
      <rPr>
        <i/>
        <sz val="10"/>
        <rFont val="Arial"/>
        <family val="2"/>
        <charset val="186"/>
      </rPr>
      <t>( t.sk. siprinājuma elementi,skrūves, hermētiķi)</t>
    </r>
  </si>
  <si>
    <t xml:space="preserve">Jumta parapeta apdare ar skārda nosegelementru </t>
  </si>
  <si>
    <r>
      <t xml:space="preserve">skārda nosegelements </t>
    </r>
    <r>
      <rPr>
        <sz val="10"/>
        <rFont val="Symbol"/>
        <family val="1"/>
        <charset val="2"/>
      </rPr>
      <t>d</t>
    </r>
    <r>
      <rPr>
        <sz val="10"/>
        <rFont val="Arial"/>
        <family val="2"/>
        <charset val="186"/>
      </rPr>
      <t>=0,6mm</t>
    </r>
  </si>
  <si>
    <t xml:space="preserve">metāla profils ar lāseni </t>
  </si>
  <si>
    <t>stiprinājuma elementi, skrūves , dībeļi ,u.c.</t>
  </si>
  <si>
    <r>
      <t xml:space="preserve">Kokskaidu plātnes </t>
    </r>
    <r>
      <rPr>
        <sz val="10"/>
        <rFont val="Symbol"/>
        <family val="1"/>
        <charset val="2"/>
      </rPr>
      <t>d</t>
    </r>
    <r>
      <rPr>
        <sz val="10"/>
        <rFont val="Arial"/>
        <family val="2"/>
        <charset val="186"/>
      </rPr>
      <t>=12mm ierīkošana, . t.sk. koka latojums 50x100(h)mm</t>
    </r>
  </si>
  <si>
    <r>
      <t xml:space="preserve">kokskaidu plātnes </t>
    </r>
    <r>
      <rPr>
        <sz val="10"/>
        <rFont val="Symbol"/>
        <family val="1"/>
        <charset val="2"/>
      </rPr>
      <t>d</t>
    </r>
    <r>
      <rPr>
        <sz val="10"/>
        <rFont val="Arial"/>
        <family val="2"/>
        <charset val="186"/>
      </rPr>
      <t>=12mm</t>
    </r>
  </si>
  <si>
    <t>antiseptizētas koka brusas</t>
  </si>
  <si>
    <r>
      <t xml:space="preserve">Parapeta  siltināšana ar cietās akmens vates loksnēm biezumā </t>
    </r>
    <r>
      <rPr>
        <sz val="10"/>
        <rFont val="Symbol"/>
        <family val="1"/>
        <charset val="2"/>
      </rPr>
      <t>d</t>
    </r>
    <r>
      <rPr>
        <sz val="10"/>
        <rFont val="Arial"/>
        <family val="2"/>
        <charset val="186"/>
      </rPr>
      <t xml:space="preserve">=50mm  Paroc Linio  (vai ekvivalents ) </t>
    </r>
    <r>
      <rPr>
        <sz val="10"/>
        <rFont val="Symbol"/>
        <family val="1"/>
        <charset val="2"/>
      </rPr>
      <t xml:space="preserve">, l £ </t>
    </r>
    <r>
      <rPr>
        <sz val="10"/>
        <rFont val="Arial"/>
        <family val="2"/>
        <charset val="186"/>
      </rPr>
      <t>0,038 W/mK</t>
    </r>
  </si>
  <si>
    <t>Lietusūdens notekreņu  125mm un notekcauruļu 87mm ierīkošana (Skatīt AR-05, AR-07 )</t>
  </si>
  <si>
    <t>Ventilāčijas šahtu nosedzošō betona plākšņu ierīkošana</t>
  </si>
  <si>
    <t>Vēdināšanas deflektoru virs atkrituma vada pagarināšana, nostiprināšana. Esošo elementu notīrīšana no rūsas, gruntēšana , krāsošana.</t>
  </si>
  <si>
    <t>Jumta lūkas konstrukcijas paaugstināšana par H= 240mm  (Skatīt AR-05 )</t>
  </si>
  <si>
    <t>Siltinātas jumta lūkas 600x800mm  (augšējā un apakšējā - komplekts) ierīkošana jumtam, t.sk. to hermetizācija  (Skatīt AR-05 )</t>
  </si>
  <si>
    <t>Noņemto gaisa kabeļu , antenu, u.tml. Iekārtu un  aksesuāru atpakaļ montāža un sakārtošana uz jumta</t>
  </si>
  <si>
    <t>Divas kārtas bitumena ruļlu materiāla ierīkošana iejas jumtiņiem</t>
  </si>
  <si>
    <t>virsklājs BIPOL XL HKP (vai ekvivalents)</t>
  </si>
  <si>
    <t>apakšklājs BIPOL Starndart EPP (vai ekvivalents)</t>
  </si>
  <si>
    <r>
      <t xml:space="preserve">Sliltumizolācijas ierīkošana biezumā </t>
    </r>
    <r>
      <rPr>
        <sz val="10"/>
        <rFont val="Symbol"/>
        <family val="1"/>
        <charset val="2"/>
      </rPr>
      <t>d</t>
    </r>
    <r>
      <rPr>
        <sz val="10"/>
        <rFont val="Arial"/>
        <family val="2"/>
        <charset val="186"/>
      </rPr>
      <t>=20 mm</t>
    </r>
  </si>
  <si>
    <r>
      <t xml:space="preserve">cietā minerālvateParoc ROB 80 (vai ekvivalents spiedes izturība 80 kPa, </t>
    </r>
    <r>
      <rPr>
        <sz val="10"/>
        <rFont val="Symbol"/>
        <family val="1"/>
        <charset val="2"/>
      </rPr>
      <t>l £</t>
    </r>
    <r>
      <rPr>
        <sz val="10"/>
        <rFont val="Arial"/>
        <family val="2"/>
        <charset val="186"/>
      </rPr>
      <t xml:space="preserve"> 0,038 W/mK) biezumā </t>
    </r>
    <r>
      <rPr>
        <sz val="10"/>
        <rFont val="Symbol"/>
        <family val="1"/>
        <charset val="2"/>
      </rPr>
      <t>d</t>
    </r>
    <r>
      <rPr>
        <sz val="10"/>
        <rFont val="Arial"/>
        <family val="2"/>
        <charset val="186"/>
      </rPr>
      <t xml:space="preserve">=20mm  </t>
    </r>
  </si>
  <si>
    <t>slitumizolācijas stiprinājumi dībeļi 90mm</t>
  </si>
  <si>
    <t>Minerālvates stūra elementa 50x50mm ierīkošana</t>
  </si>
  <si>
    <t xml:space="preserve">Vēdināšanas jumta aeratoru 75mm     uzstādīšana  </t>
  </si>
  <si>
    <r>
      <t xml:space="preserve">Krāsota skārda  lāseņa 0,5mm ierīkošana ieejas jumtiņa dzegai </t>
    </r>
    <r>
      <rPr>
        <i/>
        <sz val="10"/>
        <rFont val="Arial"/>
        <family val="2"/>
        <charset val="186"/>
      </rPr>
      <t>( t.sk. siprinājuma elementi,skrūves)</t>
    </r>
  </si>
  <si>
    <t>Slīpumu veidojošā slāna  ( 30-80 mm ) ierīkošana ieejas jumtiņam</t>
  </si>
  <si>
    <t>Stiklotās sistēmas un stiklinieku darbi</t>
  </si>
  <si>
    <t>Logi , PVC konstrukcijas</t>
  </si>
  <si>
    <t>Verama PVC logu bloku  ar stikla paketi L-1,  1200x1500(h)mm ierīkošana. PVC rāmja loga konstrukcija. Stiklu pakete pārklāta ar selektīvo, pret sauli aizsargājošo pārklājumu .Vērtnes atveramas 3 režīmos. Pēc logu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</si>
  <si>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Verama PVC logu bloku  ar stikla paketi L-2,  1600x1500(h)mm ierīkošana. PVC rāmja loga konstrukcija. Stiklu pakete pārklāta ar selektīvo, pret sauli aizsargājošo pārklājumu .Vērtnes atveramas 3 režīmos. Pēc logu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</si>
  <si>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Verama PVC logu bloku  ar stikla paketi L-3,  2900x1500(h)mm ierīkošana. PVC rāmja loga konstrukcija. Stiklu pakete pārklāta ar selektīvo, pret sauli aizsargājošo pārklājumu .Vērtnes atveramas 3 režīmos. Pēc logu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</si>
  <si>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Verama PVC logu bloku  ar stikla paketi L-4,  3000x1500(h)mm ierīkošana. PVC rāmja loga konstrukcija. Stiklu pakete pārklāta ar selektīvo, pret sauli aizsargājošo pārklājumu .Vērtnes atveramas 3 režīmos. Pēc logu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</si>
  <si>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Verama PVC logu bloku  ar stikla paketi L-5,  2900x1500(h)mm ierīkošana. PVC rāmja loga konstrukcija. Stiklu pakete pārklāta ar selektīvo, pret sauli aizsargājošo pārklājumu .Vērtnes atveramas 3 režīmos. Pēc logu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</si>
  <si>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PVC logu bloku  ar stikla paketi 1600x1200(h)mm un balkona durvīm 700x2100(h)mm  LDB 1, ierīkošana. PVC rāmja loga konstrukcija. Stiklu pakete pārklāta ar selektīvo, pret sauli aizsargājošo pārklājumu . Pēc logu un balkona durvju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</si>
  <si>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PVC logu bloku  ar stikla paketi 1600x1200(h)mm un balkona durvīm 700x2100(h)mm  LDB 1' ,ierīkošana. PVC rāmja loga konstrukcija. Stiklu pakete pārklāta ar selektīvo, pret sauli aizsargājošo pārklājumu . Pēc logu un balkona durvju montāžas putu šuvei no iekšpuses ailu pa perimetru nolīmēt ar tvaiku izolējošu lentu  (ISO-CONNECT Inside FD vai ekvivalents), no ārpuses ar tvaiku caurlaidošu pretvēja izolācijas lentu  (ISO-CONNECT Outside FD vai ekvivalents).  Logu vērtnes aprīkot ar Aereco gaisa pieplūdes sistēmām (vai ekvivalents). Uw≤1.3 W/m²K</t>
  </si>
  <si>
    <t>Ārējo skārda palodžu ierīkošana logiem platumā ~250mm ierīkošana</t>
  </si>
  <si>
    <t>Termoizolācijas lentas   iekšpusē  ierīkošana  (ISO-CONNECT Inside FD vai ekvivalents)</t>
  </si>
  <si>
    <t xml:space="preserve">Membrānas lentas  ārpusē  ierīkošana   (ISO-CONNECT Outside FD vai ekvivalents). </t>
  </si>
  <si>
    <t>Logi un PVCkonstrukcijas dzīvokļos</t>
  </si>
  <si>
    <t>Griestu virsmas gruntēšana</t>
  </si>
  <si>
    <r>
      <t xml:space="preserve">Siltumizolācijas ierīkošana pagrabā griestiem no putupolistirola loksnēm (tenapor EPS 60 vai ekvivalents) biezumā </t>
    </r>
    <r>
      <rPr>
        <sz val="10"/>
        <rFont val="Symbol"/>
        <family val="1"/>
        <charset val="2"/>
      </rPr>
      <t>d</t>
    </r>
    <r>
      <rPr>
        <sz val="10"/>
        <rFont val="Arial"/>
        <family val="2"/>
        <charset val="186"/>
      </rPr>
      <t xml:space="preserve">=100mm </t>
    </r>
  </si>
  <si>
    <r>
      <t xml:space="preserve">putupolistirola loksnes (Tenapor EPS 60 vai ekvivalents </t>
    </r>
    <r>
      <rPr>
        <sz val="10"/>
        <rFont val="Symbol"/>
        <family val="1"/>
        <charset val="2"/>
      </rPr>
      <t xml:space="preserve"> l £</t>
    </r>
    <r>
      <rPr>
        <sz val="10"/>
        <rFont val="Arial"/>
        <family val="2"/>
      </rPr>
      <t xml:space="preserve"> 0,036 W/mK ) biezumā 100mm </t>
    </r>
  </si>
  <si>
    <r>
      <t>m</t>
    </r>
    <r>
      <rPr>
        <vertAlign val="superscript"/>
        <sz val="10"/>
        <rFont val="Arial"/>
        <family val="2"/>
      </rPr>
      <t>2</t>
    </r>
  </si>
  <si>
    <t xml:space="preserve"> līmjava (Sakret BAK vai ekvivalents)</t>
  </si>
  <si>
    <t xml:space="preserve"> dībeļi 10*180mm </t>
  </si>
  <si>
    <t xml:space="preserve">Armējoša  sieta iestrāde līmjavā griestiem       </t>
  </si>
  <si>
    <t>Pagraba griestu siltumizolācija</t>
  </si>
  <si>
    <t>Pagraba pārseguma griestu virsmas gruntēšana un  krāsošana ar  ūdens dispersijas akrilāta krāsu</t>
  </si>
  <si>
    <t>lateksa krāsa (Vivacolor 7 vai ekvivalents )</t>
  </si>
  <si>
    <t>grunts Base (Vivacolor 1 vai ekvivalents)</t>
  </si>
  <si>
    <t>Pamatu siltumizolācija</t>
  </si>
  <si>
    <t>Cokols. Pamatu siltināšana.</t>
  </si>
  <si>
    <t xml:space="preserve">Pamatu siltināšana ar ekstrudēto putupolistirola loksnēm biezumā 100mm uz līmjavas, stiprinot to ar dībeļiem 10*180mm </t>
  </si>
  <si>
    <r>
      <t>ekstrudētā putupolistirola loksnes (Tenapors Extra EPS150 ,</t>
    </r>
    <r>
      <rPr>
        <sz val="10"/>
        <rFont val="Symbol"/>
        <family val="1"/>
        <charset val="2"/>
      </rPr>
      <t xml:space="preserve"> l £</t>
    </r>
    <r>
      <rPr>
        <sz val="10"/>
        <rFont val="Arial"/>
        <family val="2"/>
      </rPr>
      <t xml:space="preserve"> 0,036 W/mK ) biezumā 100mm </t>
    </r>
  </si>
  <si>
    <t xml:space="preserve">Armējoša  sieta iestrāde līmjavā cokolam       </t>
  </si>
  <si>
    <t xml:space="preserve">Hidroizolācija </t>
  </si>
  <si>
    <t>Vertikālās hidroizolācijas ierīkošana  pamatiem no  bituma mastikas</t>
  </si>
  <si>
    <t>Fasādes siltināšana</t>
  </si>
  <si>
    <t>Fasādes un pamatu apdare</t>
  </si>
  <si>
    <r>
      <t xml:space="preserve">Fasādes un caurbrauktuves siltināšana ar akmens vates loksnēm biezumā </t>
    </r>
    <r>
      <rPr>
        <sz val="10"/>
        <rFont val="Symbol"/>
        <family val="1"/>
        <charset val="2"/>
      </rPr>
      <t>d</t>
    </r>
    <r>
      <rPr>
        <sz val="10"/>
        <rFont val="Arial"/>
        <family val="2"/>
        <charset val="186"/>
      </rPr>
      <t xml:space="preserve">=100mm un </t>
    </r>
    <r>
      <rPr>
        <sz val="10"/>
        <rFont val="Symbol"/>
        <family val="1"/>
        <charset val="2"/>
      </rPr>
      <t>d</t>
    </r>
    <r>
      <rPr>
        <sz val="10"/>
        <rFont val="Arial"/>
        <family val="2"/>
        <charset val="186"/>
      </rPr>
      <t>=150mm uz līmjavas, stiprinot to ar dībeļiem</t>
    </r>
  </si>
  <si>
    <r>
      <t xml:space="preserve">Paroc Linio  (vai ekvivalents )   </t>
    </r>
    <r>
      <rPr>
        <sz val="10"/>
        <rFont val="Symbol"/>
        <family val="1"/>
        <charset val="2"/>
      </rPr>
      <t>d</t>
    </r>
    <r>
      <rPr>
        <sz val="10"/>
        <rFont val="Arial"/>
        <family val="2"/>
        <charset val="186"/>
      </rPr>
      <t xml:space="preserve">=150mm, </t>
    </r>
    <r>
      <rPr>
        <sz val="10"/>
        <rFont val="Symbol"/>
        <family val="1"/>
        <charset val="2"/>
      </rPr>
      <t xml:space="preserve"> l £</t>
    </r>
    <r>
      <rPr>
        <sz val="10"/>
        <rFont val="Arial"/>
        <family val="2"/>
        <charset val="186"/>
      </rPr>
      <t xml:space="preserve"> 0,037 W/mK </t>
    </r>
  </si>
  <si>
    <r>
      <t xml:space="preserve">Paroc Linio  (vai ekvivalents )   </t>
    </r>
    <r>
      <rPr>
        <sz val="10"/>
        <rFont val="Symbol"/>
        <family val="1"/>
        <charset val="2"/>
      </rPr>
      <t>d</t>
    </r>
    <r>
      <rPr>
        <sz val="10"/>
        <rFont val="Arial"/>
        <family val="2"/>
        <charset val="186"/>
      </rPr>
      <t xml:space="preserve">=100mm, </t>
    </r>
    <r>
      <rPr>
        <sz val="10"/>
        <rFont val="Symbol"/>
        <family val="1"/>
        <charset val="2"/>
      </rPr>
      <t xml:space="preserve"> l £</t>
    </r>
    <r>
      <rPr>
        <sz val="10"/>
        <rFont val="Arial"/>
        <family val="2"/>
        <charset val="186"/>
      </rPr>
      <t xml:space="preserve"> 0,037 W/mK </t>
    </r>
  </si>
  <si>
    <t>līmjava</t>
  </si>
  <si>
    <t>dībeļi   10*240mm</t>
  </si>
  <si>
    <r>
      <t xml:space="preserve">Lodžijas pārseguma plātnes,  ieejas jumtiņu siltināšana ar akmens vates loksnēm  biezumā </t>
    </r>
    <r>
      <rPr>
        <sz val="10"/>
        <rFont val="Symbol"/>
        <family val="1"/>
        <charset val="2"/>
      </rPr>
      <t>d</t>
    </r>
    <r>
      <rPr>
        <sz val="10"/>
        <rFont val="Arial"/>
        <family val="2"/>
        <charset val="186"/>
      </rPr>
      <t xml:space="preserve">=100mm,  </t>
    </r>
    <r>
      <rPr>
        <sz val="10"/>
        <rFont val="Symbol"/>
        <family val="1"/>
        <charset val="2"/>
      </rPr>
      <t>d</t>
    </r>
    <r>
      <rPr>
        <sz val="10"/>
        <rFont val="Arial"/>
        <family val="2"/>
        <charset val="186"/>
      </rPr>
      <t>=50mm  uz līmjavas, stiprinot to ar dībeļiem</t>
    </r>
  </si>
  <si>
    <r>
      <t xml:space="preserve">Paroc Linio  (vai ekvivalents )   </t>
    </r>
    <r>
      <rPr>
        <sz val="10"/>
        <rFont val="Symbol"/>
        <family val="1"/>
        <charset val="2"/>
      </rPr>
      <t>d</t>
    </r>
    <r>
      <rPr>
        <sz val="10"/>
        <rFont val="Arial"/>
        <family val="2"/>
        <charset val="186"/>
      </rPr>
      <t xml:space="preserve">=50mm, </t>
    </r>
    <r>
      <rPr>
        <sz val="10"/>
        <rFont val="Symbol"/>
        <family val="1"/>
        <charset val="2"/>
      </rPr>
      <t xml:space="preserve"> l £</t>
    </r>
    <r>
      <rPr>
        <sz val="10"/>
        <rFont val="Arial"/>
        <family val="2"/>
        <charset val="186"/>
      </rPr>
      <t xml:space="preserve"> 0,037 W/mK </t>
    </r>
  </si>
  <si>
    <t>Sienas apdare iejas jumtiņa pieslēguma vietā ar sienu</t>
  </si>
  <si>
    <r>
      <t xml:space="preserve">cietā minerālvateParoc Linio  (vai ekvivalents )   </t>
    </r>
    <r>
      <rPr>
        <sz val="10"/>
        <rFont val="Symbol"/>
        <family val="1"/>
        <charset val="2"/>
      </rPr>
      <t>d</t>
    </r>
    <r>
      <rPr>
        <sz val="10"/>
        <rFont val="Arial"/>
        <family val="2"/>
        <charset val="186"/>
      </rPr>
      <t>=100mm,</t>
    </r>
    <r>
      <rPr>
        <sz val="10"/>
        <rFont val="Symbol"/>
        <family val="1"/>
        <charset val="2"/>
      </rPr>
      <t xml:space="preserve">  l £</t>
    </r>
    <r>
      <rPr>
        <sz val="10"/>
        <rFont val="Arial"/>
        <family val="2"/>
        <charset val="186"/>
      </rPr>
      <t xml:space="preserve"> 0,037 W/mK </t>
    </r>
  </si>
  <si>
    <t>slitumizolācijas stiprinājumi dībeļi 200mm</t>
  </si>
  <si>
    <r>
      <t xml:space="preserve">Logailas siltināšana </t>
    </r>
    <r>
      <rPr>
        <sz val="10"/>
        <rFont val="Symbol"/>
        <family val="1"/>
        <charset val="2"/>
      </rPr>
      <t>d</t>
    </r>
    <r>
      <rPr>
        <sz val="10"/>
        <rFont val="Arial"/>
        <family val="2"/>
        <charset val="186"/>
      </rPr>
      <t xml:space="preserve">&gt;20 mm, Paroc Linio  (vai ekvivalents )  </t>
    </r>
    <r>
      <rPr>
        <sz val="10"/>
        <rFont val="Symbol"/>
        <family val="1"/>
        <charset val="2"/>
      </rPr>
      <t xml:space="preserve">,  l £ </t>
    </r>
    <r>
      <rPr>
        <sz val="10"/>
        <rFont val="Arial"/>
        <family val="2"/>
        <charset val="186"/>
      </rPr>
      <t xml:space="preserve">0,037 W/mK </t>
    </r>
  </si>
  <si>
    <r>
      <t xml:space="preserve">Kokskaidu plātnes </t>
    </r>
    <r>
      <rPr>
        <sz val="10"/>
        <rFont val="Symbol"/>
        <family val="1"/>
        <charset val="2"/>
      </rPr>
      <t>d</t>
    </r>
    <r>
      <rPr>
        <sz val="10"/>
        <rFont val="Arial"/>
        <family val="2"/>
        <charset val="186"/>
      </rPr>
      <t>=18mm ierīkošana</t>
    </r>
  </si>
  <si>
    <t>Pretvēja izolācijas ierīkošana no plēves  (Jutadach 85 vai ekvivalents)</t>
  </si>
  <si>
    <r>
      <t xml:space="preserve">Fasādes  siltināšana ar cietās akmens vates loksnēm biezumā </t>
    </r>
    <r>
      <rPr>
        <sz val="10"/>
        <rFont val="Symbol"/>
        <family val="1"/>
        <charset val="2"/>
      </rPr>
      <t>d</t>
    </r>
    <r>
      <rPr>
        <sz val="10"/>
        <rFont val="Arial"/>
        <family val="2"/>
        <charset val="186"/>
      </rPr>
      <t>=50mm Paroc Linio  (vai ekvivalents ) ,</t>
    </r>
    <r>
      <rPr>
        <sz val="10"/>
        <rFont val="Symbol"/>
        <family val="1"/>
        <charset val="2"/>
      </rPr>
      <t xml:space="preserve">  l £</t>
    </r>
    <r>
      <rPr>
        <sz val="10"/>
        <rFont val="Arial"/>
        <family val="2"/>
        <charset val="186"/>
      </rPr>
      <t xml:space="preserve"> 0,037 W/mK </t>
    </r>
  </si>
  <si>
    <r>
      <t xml:space="preserve">Fasādes  siltināšana ar  akmens vates loksnēm biezumā </t>
    </r>
    <r>
      <rPr>
        <sz val="10"/>
        <rFont val="Symbol"/>
        <family val="1"/>
        <charset val="2"/>
      </rPr>
      <t>d</t>
    </r>
    <r>
      <rPr>
        <sz val="10"/>
        <rFont val="Arial"/>
        <family val="2"/>
        <charset val="186"/>
      </rPr>
      <t>=200mm  Paroc eXtra  (vai ekvivalents ) ,</t>
    </r>
    <r>
      <rPr>
        <sz val="10"/>
        <rFont val="Symbol"/>
        <family val="1"/>
        <charset val="2"/>
      </rPr>
      <t xml:space="preserve">  l £</t>
    </r>
    <r>
      <rPr>
        <sz val="10"/>
        <rFont val="Arial"/>
        <family val="2"/>
        <charset val="186"/>
      </rPr>
      <t xml:space="preserve"> 0,037 W/mK  </t>
    </r>
    <r>
      <rPr>
        <sz val="10"/>
        <color indexed="10"/>
        <rFont val="Symbol"/>
        <family val="1"/>
        <charset val="2"/>
      </rPr>
      <t/>
    </r>
  </si>
  <si>
    <r>
      <t>m</t>
    </r>
    <r>
      <rPr>
        <vertAlign val="superscript"/>
        <sz val="10"/>
        <rFont val="Arial"/>
        <family val="2"/>
        <charset val="204"/>
      </rPr>
      <t>3</t>
    </r>
    <r>
      <rPr>
        <sz val="10"/>
        <rFont val="Arial"/>
        <charset val="186"/>
      </rPr>
      <t/>
    </r>
  </si>
  <si>
    <r>
      <t xml:space="preserve">Tvaika barjeras  ierīkošana no plēves </t>
    </r>
    <r>
      <rPr>
        <sz val="10"/>
        <rFont val="Symbol"/>
        <family val="1"/>
        <charset val="2"/>
      </rPr>
      <t>d</t>
    </r>
    <r>
      <rPr>
        <sz val="10"/>
        <rFont val="Arial"/>
        <family val="2"/>
        <charset val="186"/>
      </rPr>
      <t>=200</t>
    </r>
    <r>
      <rPr>
        <sz val="10"/>
        <rFont val="Symbol"/>
        <family val="1"/>
        <charset val="2"/>
      </rPr>
      <t>m</t>
    </r>
    <r>
      <rPr>
        <sz val="10"/>
        <rFont val="Arial"/>
        <family val="2"/>
        <charset val="186"/>
      </rPr>
      <t>mm</t>
    </r>
  </si>
  <si>
    <t>Cokola profila līstes fasādes siltināšanai  150 mm ierīkošana</t>
  </si>
  <si>
    <t>Armējoša sieta iestrāde     līmjavā  fasādes  sienai, lodžijas pārseguma plātnēm un caurbrauktuves griestiem</t>
  </si>
  <si>
    <t>Logu ailu un stūra ēku siltināšanai  (PVC+siets ) iestrāde līmjavā</t>
  </si>
  <si>
    <t>Fasādes  virsmas gruntēšana, t.sk. logu ailas</t>
  </si>
  <si>
    <t xml:space="preserve">Fasādes sienas virsmas, lodžijas pārseguma plāņu un caurbrauktuves griestu apdare ar dekoratīvo  struktūrapmetumu 3mm , t.sk. logu ailas .  </t>
  </si>
  <si>
    <t>Mūra pārkares balsta detaļu šķērssienu galu nostiprināšana cokola paneļu pielaiduma zonā , kur ir izveidojušs plaisas. Plaisu aizdare.</t>
  </si>
  <si>
    <t>Izdrupušo vietu aizdare , šuvju atjaunošana un sienas izlīdzināšana plaknē fasādei ( 5% no fasādes laukuma)</t>
  </si>
  <si>
    <t>Sienu paneļa un mūra daļas savienojošo izbirušo šuvju, t.sk.vietas, kur paneļu gali iestrādāti sienās atjaunošana un aizdare (šuve līdz 2cm)</t>
  </si>
  <si>
    <t>Rūdītā stikla plātņu ierīkošana lodžiju margām</t>
  </si>
  <si>
    <r>
      <t xml:space="preserve">Metāla  lāseņa 150mm,  </t>
    </r>
    <r>
      <rPr>
        <sz val="10"/>
        <rFont val="Symbol"/>
        <family val="1"/>
        <charset val="2"/>
      </rPr>
      <t>d</t>
    </r>
    <r>
      <rPr>
        <sz val="10"/>
        <rFont val="Arial"/>
        <family val="2"/>
        <charset val="186"/>
      </rPr>
      <t>= 0,8mm ierīkošana ieejas jumtiņa sadurvietā ar sienu</t>
    </r>
    <r>
      <rPr>
        <i/>
        <sz val="10"/>
        <rFont val="Arial"/>
        <family val="2"/>
        <charset val="186"/>
      </rPr>
      <t>( t.sk. siprinājuma elementi,skrūves, silikons u.c.)</t>
    </r>
  </si>
  <si>
    <t>Pārseguma plātņu remonts caurbrauktuves griestiem, ārējai sijai ieejas jumtiņiem , betona aizsargslāņa atjaunošana un šuvju aizpildīšana starp pārseguma paneļiem virs caurbrauktuves. Rūsas notīrīšana no stiegrojuma, virsmas gruntēšana.</t>
  </si>
  <si>
    <t xml:space="preserve">Sastatņu īre, montāža un demontāža  </t>
  </si>
  <si>
    <t>Labiekārtošanas darbi</t>
  </si>
  <si>
    <t>Apzaļumošana.</t>
  </si>
  <si>
    <t>Zāliena  ierīkošana un atjaunšana  zālājam  ( augu zeme, apsēta ar zālāju seklām h=100m)</t>
  </si>
  <si>
    <t>augu melnzeme</t>
  </si>
  <si>
    <r>
      <t>m</t>
    </r>
    <r>
      <rPr>
        <vertAlign val="superscript"/>
        <sz val="10"/>
        <rFont val="Arial"/>
        <family val="2"/>
        <charset val="186"/>
      </rPr>
      <t>3</t>
    </r>
    <r>
      <rPr>
        <sz val="10"/>
        <rFont val="Arial"/>
        <family val="2"/>
        <charset val="186"/>
      </rPr>
      <t/>
    </r>
  </si>
  <si>
    <t>daudzgadīga zālāja sēklas maisījums</t>
  </si>
  <si>
    <t>Akmens,ķieģeļu, bloku  sienu mūrēšana.</t>
  </si>
  <si>
    <t>Mūrnieka darbi</t>
  </si>
  <si>
    <t>Iekšējais ūdensvads un kanalizācija</t>
  </si>
  <si>
    <t>Ūdensvada un kanalizācijas cauruļvadu komplektā  ar ventiļiem, vārstiem ,noslēgarmatūru,  u.c. demontāža</t>
  </si>
  <si>
    <t>Iekraut un aiztransportēt būvgružus uz izgāztuvi</t>
  </si>
  <si>
    <r>
      <t>m</t>
    </r>
    <r>
      <rPr>
        <vertAlign val="superscript"/>
        <sz val="10"/>
        <color indexed="8"/>
        <rFont val="Arial"/>
        <family val="2"/>
        <charset val="186"/>
      </rPr>
      <t>3</t>
    </r>
  </si>
  <si>
    <t>Celtniecības darbi</t>
  </si>
  <si>
    <t>Caurumu un atveru ierīkošana konstrukcijās ar sekojošu aizdari pēc cauruļvadu un iekārtu montāžas</t>
  </si>
  <si>
    <t>Iekšējie ūdensvadi un to aprīkojums</t>
  </si>
  <si>
    <t>Ūdensvads Ū1</t>
  </si>
  <si>
    <r>
      <t xml:space="preserve">Ūdensvada no plastmasas daudzslāņu kompozītcaurulēm  </t>
    </r>
    <r>
      <rPr>
        <sz val="10"/>
        <rFont val="Symbol"/>
        <family val="1"/>
        <charset val="2"/>
      </rPr>
      <t xml:space="preserve">Æ   </t>
    </r>
    <r>
      <rPr>
        <sz val="10"/>
        <rFont val="Arial"/>
        <family val="2"/>
        <charset val="186"/>
      </rPr>
      <t>20mm PN10 , ø25x2,3mm  ieskaitot veidgabalus un stiprinājumus, ierīkošana</t>
    </r>
  </si>
  <si>
    <r>
      <t xml:space="preserve">Ūdensvada no plastmasas daudzslāņu kompozītcaurulēm  </t>
    </r>
    <r>
      <rPr>
        <sz val="10"/>
        <rFont val="Symbol"/>
        <family val="1"/>
        <charset val="2"/>
      </rPr>
      <t xml:space="preserve">Æ   </t>
    </r>
    <r>
      <rPr>
        <sz val="10"/>
        <rFont val="Arial"/>
        <family val="2"/>
        <charset val="186"/>
      </rPr>
      <t>25mm PN10 , ø32x2,9mm  ieskaitot veidgabalus un stiprinājumus, ierīkošana</t>
    </r>
  </si>
  <si>
    <r>
      <t xml:space="preserve">Ūdensvada no plastmasas daudzslāņu kompozītcaurulēm  </t>
    </r>
    <r>
      <rPr>
        <sz val="10"/>
        <rFont val="Symbol"/>
        <family val="1"/>
        <charset val="2"/>
      </rPr>
      <t>Æ   32</t>
    </r>
    <r>
      <rPr>
        <sz val="10"/>
        <rFont val="Arial"/>
        <family val="2"/>
        <charset val="186"/>
      </rPr>
      <t>mm PN10 , ø40x3,7mm  ieskaitot veidgabalus un stiprinājumus, ierīkošana</t>
    </r>
  </si>
  <si>
    <r>
      <t xml:space="preserve">Ūdensvada no plastmasas daudzslāņu kompozītcaurulēm  </t>
    </r>
    <r>
      <rPr>
        <sz val="10"/>
        <rFont val="Symbol"/>
        <family val="1"/>
        <charset val="2"/>
      </rPr>
      <t>Æ   4</t>
    </r>
    <r>
      <rPr>
        <sz val="10"/>
        <rFont val="Arial"/>
        <family val="2"/>
        <charset val="186"/>
      </rPr>
      <t>0mm PN10 , ø50x4,6mm ieskaitot veidgabalus un stiprinājumus, ierīkošana</t>
    </r>
  </si>
  <si>
    <r>
      <t xml:space="preserve">Ūdensvada no plastmasas daudzslāņu kompozītcaurulēm  </t>
    </r>
    <r>
      <rPr>
        <sz val="10"/>
        <rFont val="Symbol"/>
        <family val="1"/>
        <charset val="2"/>
      </rPr>
      <t>Æ   5</t>
    </r>
    <r>
      <rPr>
        <sz val="10"/>
        <rFont val="Arial"/>
        <family val="2"/>
        <charset val="186"/>
      </rPr>
      <t>0mm PN10 ,ø63x3,8mm  ieskaitot veidgabalus un stiprinājumus, ierīkošana</t>
    </r>
  </si>
  <si>
    <r>
      <t xml:space="preserve">Porgumijas pretkondensācijas izolācijas δ=13mm λ=0.034W/m°C   </t>
    </r>
    <r>
      <rPr>
        <sz val="10"/>
        <rFont val="Symbol"/>
        <family val="1"/>
        <charset val="2"/>
      </rPr>
      <t xml:space="preserve"> Æ </t>
    </r>
    <r>
      <rPr>
        <sz val="10"/>
        <rFont val="Arial"/>
        <family val="2"/>
        <charset val="186"/>
      </rPr>
      <t xml:space="preserve"> 20 mm ierīkošana (Armacell vai ekvivalents)</t>
    </r>
  </si>
  <si>
    <r>
      <t xml:space="preserve">Porgumijas pretkondensācijas izolācijas δ=13mm λ=0.034W/m°C    </t>
    </r>
    <r>
      <rPr>
        <sz val="10"/>
        <rFont val="Symbol"/>
        <family val="1"/>
        <charset val="2"/>
      </rPr>
      <t xml:space="preserve"> Æ </t>
    </r>
    <r>
      <rPr>
        <sz val="10"/>
        <rFont val="Arial"/>
        <family val="2"/>
        <charset val="186"/>
      </rPr>
      <t xml:space="preserve"> 25 mm ierīkošana  (Armacell vai ekvivalents)</t>
    </r>
  </si>
  <si>
    <r>
      <t xml:space="preserve">Porgumijas pretkondensācijas izolācijas δ=13mm λ=0.034W/m°C    </t>
    </r>
    <r>
      <rPr>
        <sz val="10"/>
        <rFont val="Symbol"/>
        <family val="1"/>
        <charset val="2"/>
      </rPr>
      <t xml:space="preserve"> Æ </t>
    </r>
    <r>
      <rPr>
        <sz val="10"/>
        <rFont val="Arial"/>
        <family val="2"/>
        <charset val="186"/>
      </rPr>
      <t xml:space="preserve"> 32 mm ierīkošana  (Armacell vai ekvivalents)</t>
    </r>
  </si>
  <si>
    <r>
      <t xml:space="preserve">Porgumijas pretkondensācijas izolācijas δ=13mm λ=0.034W/m°C    </t>
    </r>
    <r>
      <rPr>
        <sz val="10"/>
        <rFont val="Symbol"/>
        <family val="1"/>
        <charset val="2"/>
      </rPr>
      <t xml:space="preserve"> Æ </t>
    </r>
    <r>
      <rPr>
        <sz val="10"/>
        <rFont val="Arial"/>
        <family val="2"/>
        <charset val="186"/>
      </rPr>
      <t xml:space="preserve"> 40 mm ierīkošana  (Armacell vai ekvivalents)</t>
    </r>
  </si>
  <si>
    <r>
      <t xml:space="preserve">Porgumijas pretkondensācijas izolācijas δ=13mm λ=0.034W/m°C    </t>
    </r>
    <r>
      <rPr>
        <sz val="10"/>
        <rFont val="Symbol"/>
        <family val="1"/>
        <charset val="2"/>
      </rPr>
      <t xml:space="preserve"> Æ </t>
    </r>
    <r>
      <rPr>
        <sz val="10"/>
        <rFont val="Arial"/>
        <family val="2"/>
        <charset val="186"/>
      </rPr>
      <t xml:space="preserve"> 50 mm ierīkošana  (Armacell vai ekvivalents)</t>
    </r>
  </si>
  <si>
    <r>
      <t xml:space="preserve">Lodveida krāna </t>
    </r>
    <r>
      <rPr>
        <sz val="10"/>
        <rFont val="Symbol"/>
        <family val="1"/>
        <charset val="2"/>
      </rPr>
      <t>Æ</t>
    </r>
    <r>
      <rPr>
        <sz val="10"/>
        <rFont val="Arial"/>
        <family val="2"/>
        <charset val="186"/>
      </rPr>
      <t xml:space="preserve">  20mm ierīkošana</t>
    </r>
  </si>
  <si>
    <r>
      <t xml:space="preserve">Lodveida krāna </t>
    </r>
    <r>
      <rPr>
        <sz val="10"/>
        <rFont val="Symbol"/>
        <family val="1"/>
        <charset val="2"/>
      </rPr>
      <t>Æ</t>
    </r>
    <r>
      <rPr>
        <sz val="10"/>
        <rFont val="Arial"/>
        <family val="2"/>
        <charset val="186"/>
      </rPr>
      <t xml:space="preserve">  25mm ierīkošana</t>
    </r>
  </si>
  <si>
    <r>
      <t xml:space="preserve">Lodveida krāna </t>
    </r>
    <r>
      <rPr>
        <sz val="10"/>
        <rFont val="Symbol"/>
        <family val="1"/>
        <charset val="2"/>
      </rPr>
      <t>Æ</t>
    </r>
    <r>
      <rPr>
        <sz val="10"/>
        <rFont val="Arial"/>
        <family val="2"/>
        <charset val="186"/>
      </rPr>
      <t xml:space="preserve">  32 mm ierīkošana</t>
    </r>
  </si>
  <si>
    <t>Aizbīdņa Ø 40 mm ierīkošana</t>
  </si>
  <si>
    <t>Aizbīdņa Ø 50 mm ierīkošana</t>
  </si>
  <si>
    <t>Vienvirziena vārsts  Ø 50 mm ierīkošana</t>
  </si>
  <si>
    <t>Tukšošanas krāns  Ø 15 mm ierīkošana</t>
  </si>
  <si>
    <t>Pieslēgims pie esošas ūdensvada maģistrāles</t>
  </si>
  <si>
    <t>vieta</t>
  </si>
  <si>
    <t>Pieslēgums pie siltummaiņa</t>
  </si>
  <si>
    <t>Ugunsdrošās putas</t>
  </si>
  <si>
    <t>Cauruļu veidgabali, līkumi,trejgabali</t>
  </si>
  <si>
    <t>Karstais un cirkulācijas ūdens S3;S4</t>
  </si>
  <si>
    <r>
      <t xml:space="preserve">Ūdensvada no plastmasas daudzslāņu kompozītcaurulēm  </t>
    </r>
    <r>
      <rPr>
        <sz val="10"/>
        <rFont val="Symbol"/>
        <family val="1"/>
        <charset val="2"/>
      </rPr>
      <t xml:space="preserve">Æ   </t>
    </r>
    <r>
      <rPr>
        <sz val="10"/>
        <rFont val="Arial"/>
        <family val="2"/>
        <charset val="186"/>
      </rPr>
      <t>32mm PN10 , ø40x3,7mm  ieskaitot veidgabalus un stiprinājumus, ierīkošana</t>
    </r>
  </si>
  <si>
    <r>
      <t xml:space="preserve">Ūdensvada no plastmasas daudzslāņu kompozītcaurulēm  </t>
    </r>
    <r>
      <rPr>
        <sz val="10"/>
        <rFont val="Symbol"/>
        <family val="1"/>
        <charset val="2"/>
      </rPr>
      <t xml:space="preserve">Æ   </t>
    </r>
    <r>
      <rPr>
        <sz val="10"/>
        <rFont val="Arial"/>
        <family val="2"/>
        <charset val="186"/>
      </rPr>
      <t>40mm PN10 , ø50x4,6mm ieskaitot veidgabalus un stiprinājumus, ierīkošana</t>
    </r>
  </si>
  <si>
    <r>
      <t xml:space="preserve">Ūdensvada no plastmasas daudzslāņu kompozītcaurulēm  </t>
    </r>
    <r>
      <rPr>
        <sz val="10"/>
        <rFont val="Symbol"/>
        <family val="1"/>
        <charset val="2"/>
      </rPr>
      <t xml:space="preserve">Æ   </t>
    </r>
    <r>
      <rPr>
        <sz val="10"/>
        <rFont val="Arial"/>
        <family val="2"/>
        <charset val="186"/>
      </rPr>
      <t>50mm PN10 ,ø63x3,8mm  ieskaitot veidgabalus un stiprinājumus, ierīkošana</t>
    </r>
  </si>
  <si>
    <r>
      <t xml:space="preserve">Akmens vates čaulu siltumizolācija δ=30mm; λ=0.034W/m°C </t>
    </r>
    <r>
      <rPr>
        <sz val="10"/>
        <rFont val="Symbol"/>
        <family val="1"/>
        <charset val="2"/>
      </rPr>
      <t>Æ</t>
    </r>
    <r>
      <rPr>
        <sz val="10"/>
        <rFont val="Arial"/>
        <family val="2"/>
        <charset val="186"/>
      </rPr>
      <t xml:space="preserve">  20 mm ierīkošana</t>
    </r>
  </si>
  <si>
    <r>
      <t xml:space="preserve">Akmens vates čaulu siltumizolācija δ=30mm; λ=0.034W/m°C </t>
    </r>
    <r>
      <rPr>
        <sz val="10"/>
        <rFont val="Symbol"/>
        <family val="1"/>
        <charset val="2"/>
      </rPr>
      <t>Æ</t>
    </r>
    <r>
      <rPr>
        <sz val="10"/>
        <rFont val="Arial"/>
        <family val="2"/>
        <charset val="186"/>
      </rPr>
      <t xml:space="preserve">  25 mm ierīkošana</t>
    </r>
  </si>
  <si>
    <r>
      <t xml:space="preserve">Akmens vates čaulu siltumizolācija δ=30mm; λ=0.034W/m°C </t>
    </r>
    <r>
      <rPr>
        <sz val="10"/>
        <rFont val="Symbol"/>
        <family val="1"/>
        <charset val="2"/>
      </rPr>
      <t>Æ</t>
    </r>
    <r>
      <rPr>
        <sz val="10"/>
        <rFont val="Arial"/>
        <family val="2"/>
        <charset val="186"/>
      </rPr>
      <t xml:space="preserve">  32 mm ierīkošana</t>
    </r>
  </si>
  <si>
    <r>
      <t xml:space="preserve">Akmens vates čaulu siltumizolācija δ=30mm; λ=0.034W/m°C </t>
    </r>
    <r>
      <rPr>
        <sz val="10"/>
        <rFont val="Symbol"/>
        <family val="1"/>
        <charset val="2"/>
      </rPr>
      <t>Æ</t>
    </r>
    <r>
      <rPr>
        <sz val="10"/>
        <rFont val="Arial"/>
        <family val="2"/>
        <charset val="186"/>
      </rPr>
      <t xml:space="preserve">  40 mm ierīkošana</t>
    </r>
  </si>
  <si>
    <r>
      <t xml:space="preserve">Akmens vates čaulu siltumizolācija δ=30mm; λ=0.034W/m°C </t>
    </r>
    <r>
      <rPr>
        <sz val="10"/>
        <rFont val="Symbol"/>
        <family val="1"/>
        <charset val="2"/>
      </rPr>
      <t>Æ</t>
    </r>
    <r>
      <rPr>
        <sz val="10"/>
        <rFont val="Arial"/>
        <family val="2"/>
        <charset val="186"/>
      </rPr>
      <t xml:space="preserve">  50 mm ierīkošana</t>
    </r>
  </si>
  <si>
    <t>Balansējošā ventiļa   Ø   20mm ierīkošana (STAD IMI-Hydronic vai ekvivalents)</t>
  </si>
  <si>
    <t>Balansējošā ventiļa   Ø  25mm ierīkošana  (STAD IMI-Hydronic vai ekvivalents)</t>
  </si>
  <si>
    <t>Balansējošā s ventiļa   Ø  32mm ierīkošana  (STAD IMI-Hydronic vai ekvivalents)</t>
  </si>
  <si>
    <t>Balansējošā  ventiļa   Ø   40mm ierīkošana (STAD IMI-Hydronic vai ekvivalents)</t>
  </si>
  <si>
    <t>Iekšējie kanalizācijas vadi un to aprīkojums</t>
  </si>
  <si>
    <t>Kanalizācija K1</t>
  </si>
  <si>
    <r>
      <t xml:space="preserve">Plastmasas kanalizācijas caurules </t>
    </r>
    <r>
      <rPr>
        <sz val="10"/>
        <rFont val="Symbol"/>
        <family val="1"/>
        <charset val="2"/>
      </rPr>
      <t>Æ</t>
    </r>
    <r>
      <rPr>
        <sz val="10"/>
        <rFont val="Arial"/>
        <family val="2"/>
        <charset val="186"/>
      </rPr>
      <t xml:space="preserve">  110 mm ierīkošana</t>
    </r>
  </si>
  <si>
    <r>
      <t xml:space="preserve">Paroc akmens vates čaulu PSALCT 114-60 ar armētu alumīnija follijas pārklājumu un garenšuvē iestrādātu līmlentu ierīkošana cauruļvadiem </t>
    </r>
    <r>
      <rPr>
        <sz val="10"/>
        <rFont val="Symbol"/>
        <family val="1"/>
        <charset val="2"/>
      </rPr>
      <t>Æ</t>
    </r>
    <r>
      <rPr>
        <sz val="10"/>
        <rFont val="Arial"/>
        <family val="2"/>
        <charset val="186"/>
      </rPr>
      <t xml:space="preserve"> 110 mm, skaņas izolācija (vai ekvivalents)</t>
    </r>
  </si>
  <si>
    <r>
      <t xml:space="preserve">Plastmasas pagrieziena 45° </t>
    </r>
    <r>
      <rPr>
        <sz val="10"/>
        <rFont val="Symbol"/>
        <family val="1"/>
        <charset val="2"/>
      </rPr>
      <t xml:space="preserve">Æ  </t>
    </r>
    <r>
      <rPr>
        <sz val="10"/>
        <rFont val="Arial"/>
        <family val="2"/>
        <charset val="186"/>
      </rPr>
      <t xml:space="preserve"> 110 mm ierīkošana</t>
    </r>
  </si>
  <si>
    <r>
      <t xml:space="preserve">Plastmasas trejgabala 45° </t>
    </r>
    <r>
      <rPr>
        <sz val="10"/>
        <rFont val="Symbol"/>
        <family val="1"/>
        <charset val="2"/>
      </rPr>
      <t xml:space="preserve">Æ </t>
    </r>
    <r>
      <rPr>
        <sz val="10"/>
        <rFont val="Arial"/>
        <family val="2"/>
        <charset val="186"/>
      </rPr>
      <t xml:space="preserve"> 110 mm ierīkošana</t>
    </r>
  </si>
  <si>
    <r>
      <t xml:space="preserve">Plastmasas stūra krustagabala 45° </t>
    </r>
    <r>
      <rPr>
        <sz val="10"/>
        <rFont val="Symbol"/>
        <family val="1"/>
        <charset val="2"/>
      </rPr>
      <t xml:space="preserve">Æ </t>
    </r>
    <r>
      <rPr>
        <sz val="10"/>
        <rFont val="Arial"/>
        <family val="2"/>
        <charset val="186"/>
      </rPr>
      <t xml:space="preserve"> 110 mm ierīkošana</t>
    </r>
  </si>
  <si>
    <r>
      <t xml:space="preserve">Plastmasas revīzijas ar vāku </t>
    </r>
    <r>
      <rPr>
        <sz val="10"/>
        <rFont val="Symbol"/>
        <family val="1"/>
        <charset val="2"/>
      </rPr>
      <t xml:space="preserve">Æ </t>
    </r>
    <r>
      <rPr>
        <sz val="10"/>
        <rFont val="Arial"/>
        <family val="2"/>
        <charset val="186"/>
      </rPr>
      <t xml:space="preserve"> 110 mm ierīkošana</t>
    </r>
  </si>
  <si>
    <t>gb</t>
  </si>
  <si>
    <r>
      <t xml:space="preserve">Uzmavas noslēgtapas </t>
    </r>
    <r>
      <rPr>
        <sz val="10"/>
        <rFont val="Symbol"/>
        <family val="1"/>
        <charset val="2"/>
      </rPr>
      <t xml:space="preserve">Æ </t>
    </r>
    <r>
      <rPr>
        <sz val="10"/>
        <rFont val="Arial"/>
        <family val="2"/>
        <charset val="186"/>
      </rPr>
      <t xml:space="preserve"> 110 mm ierīkošana</t>
    </r>
  </si>
  <si>
    <r>
      <t xml:space="preserve">Ugunsdrošās uzmava (manžete)  </t>
    </r>
    <r>
      <rPr>
        <sz val="10"/>
        <rFont val="Symbol"/>
        <family val="1"/>
        <charset val="2"/>
      </rPr>
      <t>Æ</t>
    </r>
    <r>
      <rPr>
        <sz val="10"/>
        <rFont val="Arial"/>
        <family val="2"/>
        <charset val="186"/>
      </rPr>
      <t xml:space="preserve">  110 mm ierīkošana</t>
    </r>
  </si>
  <si>
    <r>
      <t xml:space="preserve">Čaulas   </t>
    </r>
    <r>
      <rPr>
        <sz val="10"/>
        <rFont val="Symbol"/>
        <family val="1"/>
        <charset val="2"/>
      </rPr>
      <t>Æ</t>
    </r>
    <r>
      <rPr>
        <sz val="10"/>
        <rFont val="Arial"/>
        <family val="2"/>
        <charset val="186"/>
      </rPr>
      <t xml:space="preserve">  200 mm ierīkošana</t>
    </r>
  </si>
  <si>
    <t>Pieslēgums esošiem tīkliem</t>
  </si>
  <si>
    <t>Pieslēgums esošai izlaidei</t>
  </si>
  <si>
    <t>Cauruļu stiprinājumi,dībeļi,ugunsdroši,blīvējumi,hermētiķi, profesionālās ugunsdrošās putas paligmateriāli</t>
  </si>
  <si>
    <t>Cauruļu veidgabali, līkumi,trejgabali ,u.c.</t>
  </si>
  <si>
    <t>Kanalizācija K2</t>
  </si>
  <si>
    <t>Kompensācijas uzmavas Ø 110mm ierīkošana</t>
  </si>
  <si>
    <t>Skaņas izolācija  Ø 110mm ierīkošana</t>
  </si>
  <si>
    <t>Sistēmu kontrolmērījumi un izpilddokumentācija</t>
  </si>
  <si>
    <t>Kanalizācijas un ūdensvada sistēmu pārbaude un to parametru mērījumi</t>
  </si>
  <si>
    <t>Izpilddokumentācijas izstrāde</t>
  </si>
  <si>
    <t>Apkures sistēmas atjaunošana</t>
  </si>
  <si>
    <t>Cauruļvadu komplektā  ar ventiļiem,vārstiem ,noslēgarmatūru u.c. (līdz Dn 100 )  demontāža</t>
  </si>
  <si>
    <r>
      <t>m</t>
    </r>
    <r>
      <rPr>
        <vertAlign val="superscript"/>
        <sz val="10"/>
        <rFont val="Arial"/>
        <family val="2"/>
        <charset val="204"/>
      </rPr>
      <t>3</t>
    </r>
    <r>
      <rPr>
        <sz val="10"/>
        <rFont val="Arial"/>
        <family val="2"/>
        <charset val="186"/>
      </rPr>
      <t/>
    </r>
  </si>
  <si>
    <t>Caurumu un atveru ierīkošana konstrukcijās ar sekojošu aizdari pēc cauruļvadu, iekārtu, ventilatoru montāžas, t.sk.ventilācija</t>
  </si>
  <si>
    <t>2. Iekšējie specializētie darbi</t>
  </si>
  <si>
    <t xml:space="preserve">Apkure </t>
  </si>
  <si>
    <t>Radiatori</t>
  </si>
  <si>
    <t>Apkures radiatoru komplektā ar atgaisotāju, korķi,stiprinājumiem, u.c.,  PURMO C22-500-500  ( vai ekvivalents)  ierīkošana</t>
  </si>
  <si>
    <t>Apkures radiatoru komplektā ar atgaisotāju, korķi,stiprinājumiem, u.c.,  PURMO C22-500-600  ( vai ekvivalents)  ierīkošana</t>
  </si>
  <si>
    <t>Apkures radiatoru komplektā ar atgaisotāju, korķi,stiprinājumiem, u.c.,  PURMO C22-500-700  ( vai ekvivalents)  ierīkošana</t>
  </si>
  <si>
    <t>Apkures radiatoru komplektā ar atgaisotāju, korķi,stiprinājumiem, u.c.,  PURMO C22-500-800  ( vai ekvivalents)  ierīkošana</t>
  </si>
  <si>
    <t>Apkures radiatoru komplektā ar atgaisotāju, korķi,stiprinājumiem, u.c.,  PURMO C22-500-900  ( vai ekvivalents)  ierīkošana</t>
  </si>
  <si>
    <t>Apkures radiatoru komplektā ar atgaisotāju, korķi,stiprinājumiem, u.c.,  PURMO C22-500-1000  ( vai ekvivalents)  ierīkošana</t>
  </si>
  <si>
    <t>Radiatoru palīgmateriāli: dībeļi, skrūves, stirprinājumi,hermētiķi,u.c.paligmateriāli</t>
  </si>
  <si>
    <t xml:space="preserve">A1 Apkures sistēma </t>
  </si>
  <si>
    <r>
      <t xml:space="preserve">Radiatora bremzējošā vārsta (taisns) </t>
    </r>
    <r>
      <rPr>
        <sz val="10"/>
        <rFont val="Symbol"/>
        <family val="1"/>
        <charset val="2"/>
      </rPr>
      <t xml:space="preserve">Æ  </t>
    </r>
    <r>
      <rPr>
        <sz val="10"/>
        <rFont val="Arial"/>
        <family val="2"/>
        <charset val="204"/>
      </rPr>
      <t xml:space="preserve">15 mm    (RLV-S vai ekvivalents)  ierīkošana  </t>
    </r>
  </si>
  <si>
    <r>
      <t xml:space="preserve">Lodveida vārsta </t>
    </r>
    <r>
      <rPr>
        <sz val="10"/>
        <rFont val="Symbol"/>
        <family val="1"/>
        <charset val="2"/>
      </rPr>
      <t>Æ</t>
    </r>
    <r>
      <rPr>
        <sz val="10"/>
        <rFont val="Arial"/>
        <family val="2"/>
        <charset val="186"/>
      </rPr>
      <t xml:space="preserve">  15mm ierīkošana</t>
    </r>
  </si>
  <si>
    <r>
      <t xml:space="preserve">Lodveida vārsta </t>
    </r>
    <r>
      <rPr>
        <sz val="10"/>
        <rFont val="Symbol"/>
        <family val="1"/>
        <charset val="2"/>
      </rPr>
      <t>Æ</t>
    </r>
    <r>
      <rPr>
        <sz val="10"/>
        <rFont val="Arial"/>
        <family val="2"/>
        <charset val="186"/>
      </rPr>
      <t xml:space="preserve">  20mm ierīkošana</t>
    </r>
  </si>
  <si>
    <r>
      <t xml:space="preserve">Lodveida vārsta </t>
    </r>
    <r>
      <rPr>
        <sz val="10"/>
        <rFont val="Symbol"/>
        <family val="1"/>
        <charset val="2"/>
      </rPr>
      <t>Æ</t>
    </r>
    <r>
      <rPr>
        <sz val="10"/>
        <rFont val="Arial"/>
        <family val="2"/>
        <charset val="186"/>
      </rPr>
      <t xml:space="preserve">  25mm ierīkošana</t>
    </r>
  </si>
  <si>
    <r>
      <t xml:space="preserve">Balansējošā vārsta    </t>
    </r>
    <r>
      <rPr>
        <sz val="10"/>
        <rFont val="Symbol"/>
        <family val="1"/>
        <charset val="2"/>
      </rPr>
      <t xml:space="preserve">Æ  </t>
    </r>
    <r>
      <rPr>
        <sz val="10"/>
        <rFont val="Arial"/>
        <family val="2"/>
        <charset val="204"/>
      </rPr>
      <t>15</t>
    </r>
    <r>
      <rPr>
        <sz val="10"/>
        <rFont val="Arial"/>
        <family val="2"/>
        <charset val="186"/>
      </rPr>
      <t xml:space="preserve"> </t>
    </r>
    <r>
      <rPr>
        <sz val="10"/>
        <rFont val="Arial"/>
        <family val="2"/>
        <charset val="204"/>
      </rPr>
      <t>ierīkošana ( Danfoss AB-QM vai ekvivalents)</t>
    </r>
  </si>
  <si>
    <r>
      <t xml:space="preserve">Balansējošā vārsta   </t>
    </r>
    <r>
      <rPr>
        <sz val="10"/>
        <rFont val="Symbol"/>
        <family val="1"/>
        <charset val="2"/>
      </rPr>
      <t xml:space="preserve">Æ  </t>
    </r>
    <r>
      <rPr>
        <sz val="10"/>
        <rFont val="Arial"/>
        <family val="2"/>
        <charset val="204"/>
      </rPr>
      <t>20</t>
    </r>
    <r>
      <rPr>
        <sz val="10"/>
        <rFont val="Arial"/>
        <family val="2"/>
        <charset val="186"/>
      </rPr>
      <t xml:space="preserve"> </t>
    </r>
    <r>
      <rPr>
        <sz val="10"/>
        <rFont val="Arial"/>
        <family val="2"/>
        <charset val="204"/>
      </rPr>
      <t>ierīkošana ( Danfoss AB-QM vai ekvivalents)</t>
    </r>
  </si>
  <si>
    <t>Tērauda cauruļvadu Ø15 (tērauda, ūdensvada,melns,parasts) ierīkošana</t>
  </si>
  <si>
    <t>Tērauda cauruļvadu Ø20 (tērauda, ūdensvada,melns,parasts) ierīkošana</t>
  </si>
  <si>
    <t>Tērauda cauruļvadu Ø25 (tērauda, ūdensvada,melns,parasts) ierīkošana</t>
  </si>
  <si>
    <r>
      <t>Siltumizolācijas,  l=1,2m  ProS-15-40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0,045 W/mK</t>
    </r>
  </si>
  <si>
    <r>
      <t>Siltumizolācijas,  l=1,2m  ProS-20-40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t>
    </r>
  </si>
  <si>
    <r>
      <t>Siltumizolācijas,  l=1,2m  ProS-25-40  ierīkošana (Paroc vai ekvivalents) Λ</t>
    </r>
    <r>
      <rPr>
        <vertAlign val="subscript"/>
        <sz val="10"/>
        <rFont val="Arial"/>
        <family val="2"/>
        <charset val="186"/>
      </rPr>
      <t xml:space="preserve">50 </t>
    </r>
    <r>
      <rPr>
        <sz val="10"/>
        <rFont val="Arial"/>
        <family val="2"/>
        <charset val="186"/>
      </rPr>
      <t>&lt; 0,039 W/mK; Λ</t>
    </r>
    <r>
      <rPr>
        <vertAlign val="subscript"/>
        <sz val="10"/>
        <rFont val="Arial"/>
        <family val="2"/>
        <charset val="186"/>
      </rPr>
      <t xml:space="preserve">100 </t>
    </r>
    <r>
      <rPr>
        <sz val="10"/>
        <rFont val="Arial"/>
        <family val="2"/>
        <charset val="186"/>
      </rPr>
      <t>&lt; 0,045 W/mK</t>
    </r>
  </si>
  <si>
    <r>
      <t>Siltumizolācijas,  l=1,2m  ProS-25-50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0,045 W/mK</t>
    </r>
  </si>
  <si>
    <t>Pārklāja   PVC-15-102 (Paroc vai ekvivalents)  ierīkošana</t>
  </si>
  <si>
    <t>Pārklāja   PVC-20-102 (Paroc vai ekvivalents)  ierīkošana</t>
  </si>
  <si>
    <t>Pārklāja   PVC-25-115 (Paroc vai ekvivalents)  ierīkošana</t>
  </si>
  <si>
    <t>Pārklāja   PVC-25-128 (Paroc vai ekvivalents)  ierīkošana</t>
  </si>
  <si>
    <t>Antikorozijas pārklājuma ierīkošana tērauda  cauruļvadiem, to gruntēšana un krāsošana  (2 kārtas Neosprint 30 krāsa un gruntējums 1 kārta URF-0110   vai ekvivalents)</t>
  </si>
  <si>
    <t>Stiprinājumi   (HILTI vai ekvivalents )</t>
  </si>
  <si>
    <t>Fasondaļu, veidgabalu komplekts</t>
  </si>
  <si>
    <t>Marķēšanas materiāli</t>
  </si>
  <si>
    <t>Cauruļu , veidgabalu palīgmateriāli: dībeļi,ugunsdroši blīvējumi,hermētiķi,profesionālās ugunsdrošās putas paligmateriāli</t>
  </si>
  <si>
    <t xml:space="preserve">A2 Apkures sistēma </t>
  </si>
  <si>
    <r>
      <t xml:space="preserve">Radiatora bremzējošā vārsta (taisns)   </t>
    </r>
    <r>
      <rPr>
        <sz val="10"/>
        <rFont val="Symbol"/>
        <family val="1"/>
        <charset val="2"/>
      </rPr>
      <t xml:space="preserve">Æ  </t>
    </r>
    <r>
      <rPr>
        <sz val="10"/>
        <rFont val="Arial"/>
        <family val="2"/>
        <charset val="204"/>
      </rPr>
      <t xml:space="preserve">15 mm    (RLV-S vai ekvivalents)  ierīkošana  </t>
    </r>
  </si>
  <si>
    <t xml:space="preserve">A3 Apkures sistēma </t>
  </si>
  <si>
    <r>
      <t xml:space="preserve">Lodveida vārsta </t>
    </r>
    <r>
      <rPr>
        <sz val="10"/>
        <rFont val="Symbol"/>
        <family val="1"/>
        <charset val="2"/>
      </rPr>
      <t>Æ</t>
    </r>
    <r>
      <rPr>
        <sz val="10"/>
        <rFont val="Arial"/>
        <family val="2"/>
        <charset val="186"/>
      </rPr>
      <t xml:space="preserve">  32mm ierīkošana</t>
    </r>
  </si>
  <si>
    <t>Tērauda cauruļvadu Ø32 (tērauda, ūdensvada,melns,parasts) ierīkošana</t>
  </si>
  <si>
    <r>
      <t>Siltumizolācijas,  l=1,2m  ProS-32-40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 xml:space="preserve">100 </t>
    </r>
    <r>
      <rPr>
        <sz val="10"/>
        <rFont val="Arial"/>
        <family val="2"/>
        <charset val="186"/>
      </rPr>
      <t>&lt; 0,045 W/mK</t>
    </r>
  </si>
  <si>
    <t>Pārklāja   PVC-32-115 (Paroc vai ekvivalents)  ierīkošana</t>
  </si>
  <si>
    <t>Automātiskā  atgaisotāja ierīkošana</t>
  </si>
  <si>
    <t xml:space="preserve">A4 Apkures sistēma </t>
  </si>
  <si>
    <t xml:space="preserve">A5 Apkures sistēma </t>
  </si>
  <si>
    <r>
      <t xml:space="preserve">Lodveida vārsta </t>
    </r>
    <r>
      <rPr>
        <sz val="10"/>
        <rFont val="Symbol"/>
        <family val="1"/>
        <charset val="2"/>
      </rPr>
      <t>Æ</t>
    </r>
    <r>
      <rPr>
        <sz val="10"/>
        <rFont val="Arial"/>
        <family val="2"/>
        <charset val="186"/>
      </rPr>
      <t xml:space="preserve">  40mm ierīkošana</t>
    </r>
  </si>
  <si>
    <t>Tērauda cauruļvadu Ø40 (tērauda, ūdensvada,melns,parasts) ierīkošana</t>
  </si>
  <si>
    <r>
      <t>Siltumizolācijas,  l=1,2m  ProS-40-40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0,045 W/mK</t>
    </r>
  </si>
  <si>
    <t>Pārklāja   PVC- 40-128 (Paroc vai ekvivalents)  ierīkošana</t>
  </si>
  <si>
    <t xml:space="preserve">A6 Apkures sistēma </t>
  </si>
  <si>
    <t xml:space="preserve">A7 Apkures sistēma </t>
  </si>
  <si>
    <t xml:space="preserve">A8 Apkures sistēma </t>
  </si>
  <si>
    <t>Tērauda cauruļvadu Ø15 mm(tērauda, ūdensvada,melns,parasts) ierīkošana</t>
  </si>
  <si>
    <t>Tērauda cauruļvadu Ø20 mm(tērauda, ūdensvada,melns,parasts) ierīkošana</t>
  </si>
  <si>
    <t>Tērauda cauruļvadu Ø25mm (tērauda, ūdensvada,melns,parasts) ierīkošana</t>
  </si>
  <si>
    <t>Tērauda cauruļvadu Ø32mm (tērauda, ūdensvada,melns,parasts) ierīkošana</t>
  </si>
  <si>
    <t>Siltummezgls Nr.1</t>
  </si>
  <si>
    <t>Cirkulācijas sūkņa;Yonos MAXO 25/0,5-10  (Wilo vai ekvivalents) 1 ~ 230 V / 50 Hz ierīkošana</t>
  </si>
  <si>
    <t>Cirkulācijas sūkņa;Yonos MAXO-Z 25/0,5-7  (Wilo vai ekvivalents) 1 ~ 230 V / 50 Hz ierīkošana</t>
  </si>
  <si>
    <t>Regulēšanas vārsta; VM 2  ( Danfoss  vai ekvivalents)   Ø32 Kvs 10,0 ierīkošana</t>
  </si>
  <si>
    <t>Regulēšanas vārsta; VM 2  ( Danfoss  vai ekvivalents)   Ø20 Kvs 6,3 ierīkošana</t>
  </si>
  <si>
    <t>Laika apstākļu kompensatora (procesors), ECL 296 ( Danfoss  vai ekvivalents)   ierīkošana</t>
  </si>
  <si>
    <t>Virsmas sensora, ESM-11 ( Danfoss  vai ekvivalents)   ierīkošana</t>
  </si>
  <si>
    <t>Karstā ūdens skaitītājs Ø15mm, Qnom 1,5;  90° C; 10 bar Zenner ETWD-N (vai ekvivalents) ierīkošana</t>
  </si>
  <si>
    <t>Aukstā ūdens skaitītājs Ø25mm, Qnom 6;  30° C; 10 bar Zenner MNK-RP-N (vai ekvivalents) ierīkošana</t>
  </si>
  <si>
    <t>Izplešanās trauka NG 35 (Reflex vai ekvivalents) 32 l, 120°, 6 bar; ierīkošana</t>
  </si>
  <si>
    <t>Tērauda lodveida piemetin. krāna Ø65mm ierīkošana</t>
  </si>
  <si>
    <t>Tērauda lodveida piemetin. krāns Ø50mm  ierīkošana</t>
  </si>
  <si>
    <t>Tērauda lodveida piemetin.krāns Ø40mm  ierīkošana</t>
  </si>
  <si>
    <t>Lodveida krāns vītņu, Ø50mm  ierīkošana</t>
  </si>
  <si>
    <t>Lodveida krāns vītņu, Ø32mm  ierīkošana</t>
  </si>
  <si>
    <t>Lodveida krāns vītņu, Ø25mm  ierīkošana</t>
  </si>
  <si>
    <t>Lodveida krāns vītņu, Ø20mm  ierīkošana</t>
  </si>
  <si>
    <t>Lodveida krāns vītņu, Ø15mm  ierīkošana</t>
  </si>
  <si>
    <t>Rokas balansēšanas vārsts, MSV-BD  ( Danfoss  vai ekvivalents) , Ø32mm  ierīkošana</t>
  </si>
  <si>
    <t>Rokas balansēšanas vārsts, MSV-BD  ( Danfoss  vai ekvivalents) , Ø25mm  ierīkošana</t>
  </si>
  <si>
    <t>Rokas balansēšanas vārsts, MSV-BD  ( Danfoss  vai ekvivalents) , Ø20mm  ierīkošana</t>
  </si>
  <si>
    <t>Pretvārsta vītņu Ø50mm ierīkošana</t>
  </si>
  <si>
    <t>Pretvārsta vītņu Ø32mm ierīkošana</t>
  </si>
  <si>
    <t>Pretvārsta vītņu Ø15mm ierīkošana</t>
  </si>
  <si>
    <t>Filtrs atloku  Ø50mm ierīkošana</t>
  </si>
  <si>
    <t>Filtrs vītņu Ø50mm ierīkošana</t>
  </si>
  <si>
    <t>Filtrs vītņu Ø40mm ierīkošana</t>
  </si>
  <si>
    <t>Filtrs vītņu Ø32mm ierīkošana</t>
  </si>
  <si>
    <t>Filtrs vītņu Ø15mm ierīkošana</t>
  </si>
  <si>
    <t>Drošības vārsta Ø15mm, 10 bar ierīkošana</t>
  </si>
  <si>
    <t>Drošības vārsta Ø15mm, 6 bar ierīkošana</t>
  </si>
  <si>
    <t>Manometra ar skalu 0 - 10 bar  ierīkošana</t>
  </si>
  <si>
    <t>Termometra ar aizsargčaulu,  0 - 100º C ierīkošana</t>
  </si>
  <si>
    <t>Manometra krāna ierīkošana</t>
  </si>
  <si>
    <t xml:space="preserve">Automātiskais atgaisotājs </t>
  </si>
  <si>
    <t>Metināmās tērauda caurules  Ø65 (Ø76,1x2,9) ierīkošana</t>
  </si>
  <si>
    <t>Metināmā tērauda caurules Ø50 (Ø60,3x2,9) ierīkošana</t>
  </si>
  <si>
    <t>Metināmā tērauda caurules Ø40 (Ø48,3x2,6) ierīkošana</t>
  </si>
  <si>
    <t>Metināmā tērauda caurules Ø32 (Ø42,4x2,6)  ierīkošana</t>
  </si>
  <si>
    <t>Metināmā tērauda caurules Ø25 (Ø33,7x2,6) ierīkošana</t>
  </si>
  <si>
    <t>Metināmā tērauda caurules Ø20 (Ø26,9x2,3) ierīkošana</t>
  </si>
  <si>
    <t>Metināmā tērauda caurules Ø15 (Ø21,3x2) ierīkošana</t>
  </si>
  <si>
    <t>Cinkota tērauda caurules Ø50 a/ū ierīkošana</t>
  </si>
  <si>
    <t>Nerūsējoša tērauda caurules Ø50 k/ū ierīkošana</t>
  </si>
  <si>
    <t>Nerūsējoša tērauda caurules Ø32 cirkul. Ierīkošana</t>
  </si>
  <si>
    <t xml:space="preserve">Siltumizolācijas akmens vates čaulas, Paroc Hvac Section AluCoat T PHSALCT 76-40 (vai ekvivalents ) ierīkošana </t>
  </si>
  <si>
    <t xml:space="preserve">Siltumizolācijas akmens vates čaulas, Paroc Hvac Section AluCoat T PHSALCT 60-40  (vai ekvivalents ) ierīkošana </t>
  </si>
  <si>
    <t>Siltumizolācijas akmens vates čaulas, Paroc Hvac Section AluCoat T PHSALCT 48-30</t>
  </si>
  <si>
    <t xml:space="preserve">Siltumizolācijas akmens vates čaula, Paroc Hvac Section AluCoat T PHSALCT 42-30  (vai ekvivalents ) ierīkošana </t>
  </si>
  <si>
    <t xml:space="preserve">Siltumizolācijas akmens vates čaulas, Paroc Hvac Section AluCoat T PHSALCT 35-30  (vai ekvivalents ) ierīkošana </t>
  </si>
  <si>
    <t xml:space="preserve">Siltumizolācijas akmens vates čaulas, Paroc Hvac Section AluCoat T PHSALCT 60-20  (vai ekvivalents ) ierīkošana </t>
  </si>
  <si>
    <t>Siltumizolācijas akmens vates čaulas, Paroc Hvac Section AluCoat T PHSALCT 42-20</t>
  </si>
  <si>
    <t xml:space="preserve">Siltumizolācijas akmens vates čaula, Paroc Hvac Section AluCoat T PHSALCT 28-20  (vai ekvivalents ) ierīkošana </t>
  </si>
  <si>
    <t xml:space="preserve">Siltumizolācijas akmens vates čaulas, Paroc Hvac Section AluCoat T PHSALCT 22-20  (vai ekvivalents ) ierīkošana </t>
  </si>
  <si>
    <t xml:space="preserve">Polietilēna siltumizolācijas, TUBOLIT TL-60/13-DG-A  (vai ekvivalents ) ierīkošana </t>
  </si>
  <si>
    <t>Veidgabalu komplekts cauruļvadu montāžai</t>
  </si>
  <si>
    <t>Cauruļu un iekārtu montāžas palīgmateriāli</t>
  </si>
  <si>
    <t>Siltumizolācijas montāžas palīgmateriāli</t>
  </si>
  <si>
    <t>Elektroinstalācijas materiāli</t>
  </si>
  <si>
    <t>Siltummezgls Nr.2</t>
  </si>
  <si>
    <t>Lodveida krāns vītņu, Ø40mm  ierīkošana</t>
  </si>
  <si>
    <t>Rokas balansēšanas vārsts, MSV-BD  ( Danfoss  vai ekvivalents) , Ø40mm  ierīkošana</t>
  </si>
  <si>
    <t>Metināmā tērauda caurules  Ø50 (Ø60,3x2,9) ierīkošana</t>
  </si>
  <si>
    <t>Metināmā tērauda caurules  Ø40 (Ø48,3x2,6) ierīkošana</t>
  </si>
  <si>
    <t>Siltummezgls Nr.3</t>
  </si>
  <si>
    <t>Ēkas siltumtīkli</t>
  </si>
  <si>
    <t>Metināmās tērauda caurulles  Ø80 (Ø88,9x3,2) ierīkošana</t>
  </si>
  <si>
    <t>Metināmais tērauda līkuma Ø76,1x2,9, 90° ierīkošana</t>
  </si>
  <si>
    <t>Tērauda pārejas Ø88,9x76,1 ierīkošana</t>
  </si>
  <si>
    <t>Akmens vates siltumizolācijas čaula, PAROC Pro Section 100 PS 89-50 ierīkošana</t>
  </si>
  <si>
    <t>Akmens vates siltumizolācijas čaula, PAROC Pro Section 100 PS 76-50 ierīkošana</t>
  </si>
  <si>
    <t>PVC pārklājums</t>
  </si>
  <si>
    <t>PVC 90° gatavie līkumi</t>
  </si>
  <si>
    <t>Tērauda lodveida piemetināma izlaides krāna  Ø25mm ierīkošana</t>
  </si>
  <si>
    <t>Automātiskais atgaisotājs   Ø15mm ierīkošana</t>
  </si>
  <si>
    <t>Slīdošais balsts caurulei Ø80</t>
  </si>
  <si>
    <t>Slīdošais balsts caurulei Ø65</t>
  </si>
  <si>
    <t>Cauruļu montāžas palīgmateriāli</t>
  </si>
  <si>
    <t xml:space="preserve">Vēdināšana </t>
  </si>
  <si>
    <t>Pašregulējošā gaisa vārsta VTK (vai ekvivalents) ierīkošana ārējā sienā</t>
  </si>
  <si>
    <t>Montāžas palīgmateriāli</t>
  </si>
  <si>
    <t>Apkures sistēmu un siltummezgla hidrauliskā pārbaude un to parametru mērījumi</t>
  </si>
  <si>
    <t>Vispārējie darbi</t>
  </si>
  <si>
    <t>1-7</t>
  </si>
  <si>
    <t>Nākotnes iela 36</t>
  </si>
  <si>
    <t>Ārējo alumīnija  durvju bloku D1, 900x2500(h)mm ar virsgaismu ierīkošana.  Durvju furnitūra ABLOY(vai ekvivalents) - materiāls nerūsējoša tērauds. Durvju rokturis INOXI 3-19/002(vai ekvivalents). Durvīm ierīkojams pašaizvēršanās mehānisms.  Uw&lt;=1.6 W/m2K</t>
  </si>
  <si>
    <t>Ārējo alumīnija  durvju bloku D2, 900x2100(h)mm ar stikla paketi ierīkošana.  Durvju furnitūra ABLOY(vai ekvivalents)- materiāls nerūsējoša tērauds. Durvju rokturis INOXI 3-19/002(vai ekvivalents). Durvīm ierīkojams pašaizvēršanās mehānisms.  Uw&lt;=1.6 W/m2K</t>
  </si>
  <si>
    <t>Ārējo alumīnija  durvju bloku D3, 900x2100(h)mm ierīkošana.  Durvju furnitūra ABLOY(vai ekvivalents)- materiāls nerūsējoša tērauds. Durvju rokturis INOXI 3-19/002(vai ekvivalents). Durvīm ierīkojams pašaizvēršanās mehānisms.  Uw&lt;=1.6 W/m2K.</t>
  </si>
  <si>
    <t>Ārējo alumīnija  durvju bloku D4, 700x2100(h)mm ierīkošana.  Durvju furnitūra ABLOY(vai ekvivalents)- materiāls nerūsējoša tērauds. Durvju rokturis INOXI 3-19/002(vai ekvivalents). Durvīm ierīkojams pašaizvēršanās mehānisms. Uw&lt;=1.4 W/m2K.</t>
  </si>
  <si>
    <t>virsklājs Technoelasts K-PS 170/5000 (vai ekvivalents)</t>
  </si>
  <si>
    <t>apakšklājs Technoelasts K-MS 170/4000 (vai ekvivalents)</t>
  </si>
  <si>
    <t>Fasādes sienas virsmas, lodžijas pārseguma plātnes un caurbrauktuves griestu sagatavošana un gruntēšana</t>
  </si>
  <si>
    <t>Lodžijas pārseguma paneļa sānu malas apdare, t.sk. apdare ar dekoratīvo  struktūrapmetumu 2mm,  gruntēšana, krāsošana</t>
  </si>
  <si>
    <t xml:space="preserve">Lietus ūdens novadīšanas piltuves, jumta trapa HL62 H/1 (vai ekvivalents) Ø 100 (bit.+lapu ķēr.) ar elektroapsildi ierīkošana </t>
  </si>
  <si>
    <t>Cokola virsmas gruntēšana un krāsošana , t.sk.kāpnes</t>
  </si>
  <si>
    <t xml:space="preserve">Fasādes sienas virsmas, lodžijas pārseguma plātņu un caurbrauktuves griestu gruntēšana un krāsošana , t.sk. logu ailas </t>
  </si>
  <si>
    <r>
      <t>Siltumizolācijas,  l=1,2m  ProS-32-40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 xml:space="preserve">100 </t>
    </r>
    <r>
      <rPr>
        <sz val="10"/>
        <rFont val="Arial"/>
        <family val="2"/>
        <charset val="186"/>
      </rPr>
      <t>&lt; 0,045 W/mK</t>
    </r>
  </si>
  <si>
    <r>
      <t xml:space="preserve">Lodveida vārsta </t>
    </r>
    <r>
      <rPr>
        <sz val="10"/>
        <rFont val="Symbol"/>
        <family val="1"/>
        <charset val="2"/>
      </rPr>
      <t>Æ</t>
    </r>
    <r>
      <rPr>
        <sz val="10"/>
        <rFont val="Arial"/>
        <family val="2"/>
        <charset val="186"/>
      </rPr>
      <t xml:space="preserve">  15mm ierīkošana</t>
    </r>
  </si>
  <si>
    <r>
      <t xml:space="preserve">Lodveida vārsta </t>
    </r>
    <r>
      <rPr>
        <sz val="10"/>
        <rFont val="Symbol"/>
        <family val="1"/>
        <charset val="2"/>
      </rPr>
      <t>Æ</t>
    </r>
    <r>
      <rPr>
        <sz val="10"/>
        <rFont val="Arial"/>
        <family val="2"/>
        <charset val="186"/>
      </rPr>
      <t xml:space="preserve">  20mm ierīkošana</t>
    </r>
  </si>
  <si>
    <r>
      <t xml:space="preserve">Lodveida vārsta </t>
    </r>
    <r>
      <rPr>
        <sz val="10"/>
        <rFont val="Symbol"/>
        <family val="1"/>
        <charset val="2"/>
      </rPr>
      <t>Æ</t>
    </r>
    <r>
      <rPr>
        <sz val="10"/>
        <rFont val="Arial"/>
        <family val="2"/>
        <charset val="186"/>
      </rPr>
      <t xml:space="preserve">  25mm ierīkošana</t>
    </r>
  </si>
  <si>
    <r>
      <t xml:space="preserve">Lodveida vārsta </t>
    </r>
    <r>
      <rPr>
        <sz val="10"/>
        <rFont val="Symbol"/>
        <family val="1"/>
        <charset val="2"/>
      </rPr>
      <t>Æ</t>
    </r>
    <r>
      <rPr>
        <sz val="10"/>
        <rFont val="Arial"/>
        <family val="2"/>
        <charset val="186"/>
      </rPr>
      <t xml:space="preserve">  40mm ierīkošana</t>
    </r>
  </si>
  <si>
    <r>
      <t xml:space="preserve">Balansējošā vārsta    </t>
    </r>
    <r>
      <rPr>
        <sz val="10"/>
        <rFont val="Symbol"/>
        <family val="1"/>
        <charset val="2"/>
      </rPr>
      <t xml:space="preserve">Æ  </t>
    </r>
    <r>
      <rPr>
        <sz val="10"/>
        <rFont val="Arial"/>
        <family val="2"/>
        <charset val="204"/>
      </rPr>
      <t>15</t>
    </r>
    <r>
      <rPr>
        <sz val="10"/>
        <rFont val="Arial"/>
        <family val="2"/>
        <charset val="186"/>
      </rPr>
      <t xml:space="preserve"> </t>
    </r>
    <r>
      <rPr>
        <sz val="10"/>
        <rFont val="Arial"/>
        <family val="2"/>
        <charset val="204"/>
      </rPr>
      <t>ierīkošana ( Danfoss AB-QM vai ekvivalents)</t>
    </r>
  </si>
  <si>
    <r>
      <t xml:space="preserve">Balansējošā vārsta   </t>
    </r>
    <r>
      <rPr>
        <sz val="10"/>
        <rFont val="Symbol"/>
        <family val="1"/>
        <charset val="2"/>
      </rPr>
      <t xml:space="preserve">Æ  </t>
    </r>
    <r>
      <rPr>
        <sz val="10"/>
        <rFont val="Arial"/>
        <family val="2"/>
        <charset val="204"/>
      </rPr>
      <t>20</t>
    </r>
    <r>
      <rPr>
        <sz val="10"/>
        <rFont val="Arial"/>
        <family val="2"/>
        <charset val="186"/>
      </rPr>
      <t xml:space="preserve"> </t>
    </r>
    <r>
      <rPr>
        <sz val="10"/>
        <rFont val="Arial"/>
        <family val="2"/>
        <charset val="204"/>
      </rPr>
      <t>ierīkošana ( Danfoss AB-QM vai ekvivalents)</t>
    </r>
  </si>
  <si>
    <r>
      <t>Siltumizolācijas,  l=1,2m  ProS-15-40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0,045 W/mK</t>
    </r>
  </si>
  <si>
    <r>
      <t>Siltumizolācijas,  l=1,2m  ProS-20-40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t>
    </r>
  </si>
  <si>
    <r>
      <t>Siltumizolācijas,  l=1,2m  ProS-25-40  ierīkošana (Paroc vai ekvivalents) Λ</t>
    </r>
    <r>
      <rPr>
        <vertAlign val="subscript"/>
        <sz val="10"/>
        <rFont val="Arial"/>
        <family val="2"/>
        <charset val="186"/>
      </rPr>
      <t xml:space="preserve">50 </t>
    </r>
    <r>
      <rPr>
        <sz val="10"/>
        <rFont val="Arial"/>
        <family val="2"/>
        <charset val="186"/>
      </rPr>
      <t>&lt; 0,039 W/mK; Λ</t>
    </r>
    <r>
      <rPr>
        <vertAlign val="subscript"/>
        <sz val="10"/>
        <rFont val="Arial"/>
        <family val="2"/>
        <charset val="186"/>
      </rPr>
      <t xml:space="preserve">100 </t>
    </r>
    <r>
      <rPr>
        <sz val="10"/>
        <rFont val="Arial"/>
        <family val="2"/>
        <charset val="186"/>
      </rPr>
      <t>&lt; 0,045 W/mK</t>
    </r>
  </si>
  <si>
    <r>
      <t>Siltumizolācijas,  l=1,2m  ProS-40-40  ierīkošana (Paroc vai ekvivalents)  Λ</t>
    </r>
    <r>
      <rPr>
        <vertAlign val="subscript"/>
        <sz val="10"/>
        <rFont val="Arial"/>
        <family val="2"/>
        <charset val="186"/>
      </rPr>
      <t>50</t>
    </r>
    <r>
      <rPr>
        <sz val="10"/>
        <rFont val="Arial"/>
        <family val="2"/>
        <charset val="186"/>
      </rPr>
      <t xml:space="preserve"> &lt; 0,039 W/mK; Λ</t>
    </r>
    <r>
      <rPr>
        <vertAlign val="subscript"/>
        <sz val="10"/>
        <rFont val="Arial"/>
        <family val="2"/>
        <charset val="186"/>
      </rPr>
      <t>100</t>
    </r>
    <r>
      <rPr>
        <sz val="10"/>
        <rFont val="Arial"/>
        <family val="2"/>
        <charset val="186"/>
      </rPr>
      <t xml:space="preserve"> &lt; 0,045 W/mK</t>
    </r>
  </si>
  <si>
    <r>
      <t xml:space="preserve">Balansējošā vārsta </t>
    </r>
    <r>
      <rPr>
        <sz val="10"/>
        <rFont val="Symbol"/>
        <family val="1"/>
        <charset val="2"/>
      </rPr>
      <t xml:space="preserve">Æ  </t>
    </r>
    <r>
      <rPr>
        <sz val="10"/>
        <rFont val="Arial"/>
        <family val="2"/>
        <charset val="204"/>
      </rPr>
      <t>15mm</t>
    </r>
    <r>
      <rPr>
        <sz val="10"/>
        <rFont val="Arial"/>
        <family val="2"/>
        <charset val="186"/>
      </rPr>
      <t xml:space="preserve"> </t>
    </r>
    <r>
      <rPr>
        <sz val="10"/>
        <rFont val="Arial"/>
        <family val="2"/>
        <charset val="204"/>
      </rPr>
      <t>ierīkošana ( Danfoss AB-QM vai ekvivalents)</t>
    </r>
  </si>
  <si>
    <r>
      <t xml:space="preserve">Balansējošā vārsta </t>
    </r>
    <r>
      <rPr>
        <sz val="10"/>
        <rFont val="Symbol"/>
        <family val="1"/>
        <charset val="2"/>
      </rPr>
      <t xml:space="preserve">Æ  </t>
    </r>
    <r>
      <rPr>
        <sz val="10"/>
        <rFont val="Arial"/>
        <family val="2"/>
        <charset val="204"/>
      </rPr>
      <t>20mm</t>
    </r>
    <r>
      <rPr>
        <sz val="10"/>
        <rFont val="Arial"/>
        <family val="2"/>
        <charset val="186"/>
      </rPr>
      <t xml:space="preserve"> </t>
    </r>
    <r>
      <rPr>
        <sz val="10"/>
        <rFont val="Arial"/>
        <family val="2"/>
        <charset val="204"/>
      </rPr>
      <t>ierīkošana ( Danfoss AB-QM vai ekvivalents)</t>
    </r>
  </si>
  <si>
    <r>
      <t xml:space="preserve">Plākšņu siltummaiņa XB12H-1-110 ( Danfoss  vai ekvivalents ar izolāciju), </t>
    </r>
    <r>
      <rPr>
        <i/>
        <sz val="10"/>
        <rFont val="Arial"/>
        <family val="2"/>
        <charset val="186"/>
      </rPr>
      <t>k/ū</t>
    </r>
    <r>
      <rPr>
        <sz val="10"/>
        <rFont val="Arial"/>
        <family val="2"/>
        <charset val="186"/>
      </rPr>
      <t>, 235 kW ierīkošana</t>
    </r>
  </si>
  <si>
    <r>
      <t xml:space="preserve">Plākšņu siltummaiņa XB12M-1-36 ( Danfoss  vai ekvivalents ar izolāciju), </t>
    </r>
    <r>
      <rPr>
        <i/>
        <sz val="10"/>
        <rFont val="Arial"/>
        <family val="2"/>
        <charset val="186"/>
      </rPr>
      <t>apkure</t>
    </r>
    <r>
      <rPr>
        <sz val="10"/>
        <rFont val="Arial"/>
        <family val="2"/>
        <charset val="186"/>
      </rPr>
      <t>, 61 kW ierīkošana</t>
    </r>
  </si>
  <si>
    <r>
      <t xml:space="preserve">Izpildmehānisma AMV 30 </t>
    </r>
    <r>
      <rPr>
        <i/>
        <sz val="10"/>
        <rFont val="Arial"/>
        <family val="2"/>
        <charset val="186"/>
      </rPr>
      <t xml:space="preserve"> ( Danfoss  vai ekvivalents)   </t>
    </r>
    <r>
      <rPr>
        <sz val="10"/>
        <rFont val="Arial"/>
        <family val="2"/>
        <charset val="186"/>
      </rPr>
      <t>ierīkošana</t>
    </r>
  </si>
  <si>
    <r>
      <t xml:space="preserve">Izpildmehānisma AMV 20 </t>
    </r>
    <r>
      <rPr>
        <i/>
        <sz val="10"/>
        <rFont val="Arial"/>
        <family val="2"/>
        <charset val="186"/>
      </rPr>
      <t xml:space="preserve"> ( Danfoss  vai ekvivalents)   </t>
    </r>
    <r>
      <rPr>
        <sz val="10"/>
        <rFont val="Arial"/>
        <family val="2"/>
        <charset val="186"/>
      </rPr>
      <t>ierīkošana</t>
    </r>
  </si>
  <si>
    <r>
      <t xml:space="preserve">Elektroniskais programmēšanas atslēga, A266 </t>
    </r>
    <r>
      <rPr>
        <i/>
        <sz val="10"/>
        <rFont val="Arial"/>
        <family val="2"/>
        <charset val="186"/>
      </rPr>
      <t xml:space="preserve">( Danfoss  vai ekvivalents)   </t>
    </r>
    <r>
      <rPr>
        <sz val="10"/>
        <rFont val="Arial"/>
        <family val="2"/>
        <charset val="186"/>
      </rPr>
      <t>ierīkošana</t>
    </r>
  </si>
  <si>
    <r>
      <t>Ārgaisa temperatūras sensora,</t>
    </r>
    <r>
      <rPr>
        <i/>
        <sz val="10"/>
        <rFont val="Arial"/>
        <family val="2"/>
        <charset val="186"/>
      </rPr>
      <t xml:space="preserve"> ESMT  ( Danfoss  vai ekvivalents)   ierīkošana</t>
    </r>
  </si>
  <si>
    <r>
      <t xml:space="preserve">Iegremdes sensors, 100 mm, nerūs.tēr.; ESMU-100 </t>
    </r>
    <r>
      <rPr>
        <i/>
        <sz val="10"/>
        <rFont val="Arial"/>
        <family val="2"/>
        <charset val="186"/>
      </rPr>
      <t xml:space="preserve">( Danfoss  vai ekvivalents)   </t>
    </r>
    <r>
      <rPr>
        <sz val="10"/>
        <rFont val="Arial"/>
        <family val="2"/>
        <charset val="186"/>
      </rPr>
      <t>ierīkošana</t>
    </r>
  </si>
  <si>
    <r>
      <t xml:space="preserve">Ultraskaņas siltumenerģijas skaitītāja Sonometer 1100 ( Danfoss  vai ekvivalents) </t>
    </r>
    <r>
      <rPr>
        <i/>
        <sz val="10"/>
        <rFont val="Arial"/>
        <family val="2"/>
        <charset val="186"/>
      </rPr>
      <t>Ø20mm, Qn</t>
    </r>
    <r>
      <rPr>
        <sz val="10"/>
        <rFont val="Arial"/>
        <family val="2"/>
        <charset val="186"/>
      </rPr>
      <t xml:space="preserve"> 2,5, ar M-Bus portu ierīkošana</t>
    </r>
  </si>
  <si>
    <r>
      <t xml:space="preserve">Ultraskaņas siltumenerģijas skaitītāja Sonometer 1100 ( Danfoss  vai ekvivalents) </t>
    </r>
    <r>
      <rPr>
        <i/>
        <sz val="10"/>
        <rFont val="Arial"/>
        <family val="2"/>
        <charset val="186"/>
      </rPr>
      <t>Ø25mm, Qn 6,0, ar M-Bus portu</t>
    </r>
    <r>
      <rPr>
        <sz val="10"/>
        <rFont val="Arial"/>
        <family val="2"/>
        <charset val="186"/>
      </rPr>
      <t xml:space="preserve"> ierīkošana</t>
    </r>
  </si>
  <si>
    <r>
      <t xml:space="preserve">Termostatiskā sensora    </t>
    </r>
    <r>
      <rPr>
        <sz val="10"/>
        <rFont val="Symbol"/>
        <family val="1"/>
        <charset val="2"/>
      </rPr>
      <t xml:space="preserve">Æ </t>
    </r>
    <r>
      <rPr>
        <sz val="10"/>
        <rFont val="Arial"/>
        <family val="2"/>
        <charset val="204"/>
      </rPr>
      <t>15 mm  ar ieregulējamu ne zemāk par 16oC (RAS-C5015 vai ekvivalents)  ierīkošana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</si>
</sst>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 #,##0.00_-;_-* &quot;-&quot;??_-;_-@_-"/>
    <numFmt numFmtId="165" formatCode="_-* #,##0\$_-;\-* #,##0\$_-;_-* &quot;-$&quot;_-;_-@_-"/>
    <numFmt numFmtId="166" formatCode="_-* #,##0.00\$_-;\-* #,##0.00\$_-;_-* \-??\$_-;_-@_-"/>
    <numFmt numFmtId="167" formatCode="_-* #,##0.00_-;\-* #,##0.00_-;_-* \-??_-;_-@_-"/>
    <numFmt numFmtId="168" formatCode="_(* #,##0.00_);_(* \(#,##0.00\);_(* \-??_);_(@_)"/>
    <numFmt numFmtId="169" formatCode="m&quot;ont&quot;h\ d&quot;, &quot;yyyy"/>
    <numFmt numFmtId="170" formatCode="_-* #,##0_-;\-* #,##0_-;_-* \-_-;_-@_-"/>
    <numFmt numFmtId="171" formatCode="#.00"/>
    <numFmt numFmtId="172" formatCode="#."/>
    <numFmt numFmtId="173" formatCode="&quot;See Note  &quot;#"/>
    <numFmt numFmtId="174" formatCode="_-\£* #,##0_-;&quot;-£&quot;* #,##0_-;_-\£* \-_-;_-@_-"/>
    <numFmt numFmtId="175" formatCode="_-\£* #,##0.00_-;&quot;-£&quot;* #,##0.00_-;_-\£* \-??_-;_-@_-"/>
    <numFmt numFmtId="176" formatCode="_-* #,##0.00\ _L_s_-;\-* #,##0.00\ _L_s_-;_-* \-??\ _L_s_-;_-@_-"/>
    <numFmt numFmtId="177" formatCode="&quot;Ls &quot;#,##0.00"/>
    <numFmt numFmtId="178" formatCode="#,##0.0"/>
    <numFmt numFmtId="179" formatCode="0.0"/>
    <numFmt numFmtId="180" formatCode="_(* #,##0.00_);_(* \(#,##0.00\);_(* &quot;-&quot;??_);_(@_)"/>
    <numFmt numFmtId="181" formatCode="_-* #,##0.00\ _k_r_-;\-* #,##0.00\ _k_r_-;_-* &quot;-&quot;??\ _k_r_-;_-@_-"/>
    <numFmt numFmtId="182" formatCode="0&quot;cilv&quot;"/>
  </numFmts>
  <fonts count="103">
    <font>
      <sz val="10"/>
      <name val="Arial"/>
      <family val="2"/>
      <charset val="186"/>
    </font>
    <font>
      <sz val="10"/>
      <name val="Arial"/>
      <family val="2"/>
      <charset val="186"/>
    </font>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
      <color indexed="8"/>
      <name val="Courier New"/>
      <family val="3"/>
    </font>
    <font>
      <sz val="1"/>
      <color indexed="8"/>
      <name val="Courier New"/>
      <family val="3"/>
    </font>
    <font>
      <sz val="10"/>
      <name val="Baltica"/>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b/>
      <sz val="1"/>
      <color indexed="8"/>
      <name val="Courier New"/>
      <family val="3"/>
    </font>
    <font>
      <b/>
      <sz val="1"/>
      <color indexed="8"/>
      <name val="Courier New"/>
      <family val="3"/>
    </font>
    <font>
      <b/>
      <sz val="18"/>
      <name val="ITCCenturyBookT"/>
    </font>
    <font>
      <b/>
      <sz val="14"/>
      <name val="ITCCenturyBookT"/>
    </font>
    <font>
      <sz val="14"/>
      <name val="ITCCenturyBookT"/>
    </font>
    <font>
      <sz val="11"/>
      <color indexed="62"/>
      <name val="Calibri"/>
      <family val="2"/>
      <charset val="186"/>
    </font>
    <font>
      <sz val="10"/>
      <name val="Arial Cyr"/>
      <family val="2"/>
      <charset val="204"/>
    </font>
    <font>
      <sz val="8"/>
      <name val="Tahoma"/>
      <family val="2"/>
      <charset val="186"/>
    </font>
    <font>
      <sz val="9"/>
      <name val="Tahoma"/>
      <family val="2"/>
      <charset val="186"/>
    </font>
    <font>
      <sz val="11"/>
      <color indexed="52"/>
      <name val="Calibri"/>
      <family val="2"/>
      <charset val="186"/>
    </font>
    <font>
      <sz val="11"/>
      <color indexed="60"/>
      <name val="Calibri"/>
      <family val="2"/>
      <charset val="186"/>
    </font>
    <font>
      <sz val="12"/>
      <name val="Courier New"/>
      <family val="3"/>
    </font>
    <font>
      <sz val="9.75"/>
      <name val="Arial"/>
      <family val="2"/>
      <charset val="186"/>
    </font>
    <font>
      <b/>
      <sz val="11"/>
      <color indexed="63"/>
      <name val="Calibri"/>
      <family val="2"/>
      <charset val="186"/>
    </font>
    <font>
      <sz val="9"/>
      <name val="TextBook"/>
    </font>
    <font>
      <b/>
      <sz val="18"/>
      <color indexed="56"/>
      <name val="Cambria"/>
      <family val="2"/>
      <charset val="186"/>
    </font>
    <font>
      <sz val="8"/>
      <name val="Arial"/>
      <family val="2"/>
      <charset val="186"/>
    </font>
    <font>
      <sz val="11"/>
      <color indexed="10"/>
      <name val="Calibri"/>
      <family val="2"/>
      <charset val="186"/>
    </font>
    <font>
      <sz val="8"/>
      <name val="Arial"/>
      <family val="2"/>
      <charset val="186"/>
    </font>
    <font>
      <sz val="10"/>
      <name val="Arial"/>
      <family val="2"/>
      <charset val="186"/>
    </font>
    <font>
      <sz val="8"/>
      <name val="Times New Roman"/>
      <family val="1"/>
      <charset val="186"/>
    </font>
    <font>
      <sz val="10"/>
      <name val="Arial"/>
      <family val="2"/>
      <charset val="186"/>
    </font>
    <font>
      <b/>
      <sz val="8"/>
      <name val="Times New Roman"/>
      <family val="1"/>
      <charset val="186"/>
    </font>
    <font>
      <sz val="10"/>
      <name val="Helv"/>
    </font>
    <font>
      <b/>
      <i/>
      <sz val="8"/>
      <name val="Times New Roman"/>
      <family val="1"/>
      <charset val="186"/>
    </font>
    <font>
      <sz val="10"/>
      <name val="Times New Roman"/>
      <family val="1"/>
      <charset val="186"/>
    </font>
    <font>
      <b/>
      <sz val="10"/>
      <color indexed="8"/>
      <name val="Times New Roman"/>
      <family val="1"/>
      <charset val="186"/>
    </font>
    <font>
      <b/>
      <sz val="10"/>
      <name val="Times New Roman"/>
      <family val="1"/>
      <charset val="186"/>
    </font>
    <font>
      <sz val="10"/>
      <color indexed="8"/>
      <name val="Times New Roman"/>
      <family val="1"/>
    </font>
    <font>
      <sz val="10"/>
      <color indexed="58"/>
      <name val="Times New Roman"/>
      <family val="1"/>
      <charset val="186"/>
    </font>
    <font>
      <sz val="10"/>
      <color indexed="14"/>
      <name val="Times New Roman"/>
      <family val="1"/>
      <charset val="186"/>
    </font>
    <font>
      <i/>
      <sz val="10"/>
      <name val="Times New Roman"/>
      <family val="1"/>
      <charset val="186"/>
    </font>
    <font>
      <sz val="10"/>
      <color indexed="8"/>
      <name val="Times New Roman"/>
      <family val="1"/>
    </font>
    <font>
      <sz val="10"/>
      <color rgb="FFFF0000"/>
      <name val="Times New Roman"/>
      <family val="1"/>
      <charset val="186"/>
    </font>
    <font>
      <sz val="8"/>
      <color rgb="FFFF0000"/>
      <name val="Times New Roman"/>
      <family val="1"/>
      <charset val="186"/>
    </font>
    <font>
      <sz val="10"/>
      <name val="Arial Baltic"/>
      <charset val="204"/>
    </font>
    <font>
      <sz val="10"/>
      <name val="Times New Roman"/>
      <family val="1"/>
    </font>
    <font>
      <sz val="10"/>
      <name val="Arial"/>
      <family val="2"/>
      <charset val="204"/>
    </font>
    <font>
      <sz val="10"/>
      <name val="Arial"/>
      <family val="2"/>
    </font>
    <font>
      <sz val="9"/>
      <name val="Times New Roman"/>
      <family val="1"/>
      <charset val="186"/>
    </font>
    <font>
      <sz val="10"/>
      <name val="Arial"/>
      <charset val="186"/>
    </font>
    <font>
      <b/>
      <sz val="16"/>
      <color indexed="8"/>
      <name val="Arial Narrow"/>
      <family val="2"/>
    </font>
    <font>
      <sz val="12"/>
      <name val="Arial Narrow"/>
      <family val="2"/>
    </font>
    <font>
      <sz val="10"/>
      <color indexed="8"/>
      <name val="Arial Narrow"/>
      <family val="2"/>
      <charset val="186"/>
    </font>
    <font>
      <sz val="9"/>
      <color indexed="8"/>
      <name val="Arial Narrow"/>
      <family val="2"/>
      <charset val="186"/>
    </font>
    <font>
      <sz val="10"/>
      <color indexed="8"/>
      <name val="Arial Narrow"/>
      <family val="2"/>
    </font>
    <font>
      <sz val="10"/>
      <name val="Arial Narrow"/>
      <family val="2"/>
    </font>
    <font>
      <i/>
      <sz val="10"/>
      <name val="Arial Narrow"/>
      <family val="2"/>
    </font>
    <font>
      <i/>
      <sz val="10"/>
      <color indexed="12"/>
      <name val="Arial Narrow"/>
      <family val="2"/>
    </font>
    <font>
      <sz val="10"/>
      <name val="Arial Narrow"/>
      <family val="2"/>
      <charset val="186"/>
    </font>
    <font>
      <sz val="10"/>
      <color indexed="14"/>
      <name val="Arial Narrow"/>
      <family val="2"/>
    </font>
    <font>
      <b/>
      <sz val="10"/>
      <color indexed="8"/>
      <name val="Arial Narrow"/>
      <family val="2"/>
    </font>
    <font>
      <b/>
      <sz val="10"/>
      <name val="Arial Narrow"/>
      <family val="2"/>
    </font>
    <font>
      <b/>
      <sz val="10"/>
      <name val="Arial Narrow"/>
      <family val="2"/>
      <charset val="186"/>
    </font>
    <font>
      <sz val="11"/>
      <color theme="1"/>
      <name val="Arial"/>
      <family val="2"/>
      <charset val="186"/>
    </font>
    <font>
      <sz val="9"/>
      <color theme="1"/>
      <name val="Arial Narrow"/>
      <family val="2"/>
      <charset val="186"/>
    </font>
    <font>
      <b/>
      <sz val="12"/>
      <color indexed="8"/>
      <name val="Arial Narrow"/>
      <family val="2"/>
      <charset val="186"/>
    </font>
    <font>
      <b/>
      <sz val="12"/>
      <name val="Arial Narrow"/>
      <family val="2"/>
      <charset val="186"/>
    </font>
    <font>
      <sz val="11"/>
      <name val="Arial"/>
      <family val="2"/>
      <charset val="186"/>
    </font>
    <font>
      <b/>
      <sz val="11"/>
      <name val="Arial"/>
      <family val="2"/>
      <charset val="186"/>
    </font>
    <font>
      <b/>
      <sz val="10"/>
      <name val="Arial"/>
      <family val="2"/>
      <charset val="186"/>
    </font>
    <font>
      <vertAlign val="superscript"/>
      <sz val="10"/>
      <name val="Arial"/>
      <family val="2"/>
      <charset val="186"/>
    </font>
    <font>
      <b/>
      <i/>
      <sz val="10"/>
      <name val="Arial"/>
      <family val="2"/>
      <charset val="186"/>
    </font>
    <font>
      <b/>
      <i/>
      <sz val="11"/>
      <name val="Arial"/>
      <family val="2"/>
      <charset val="186"/>
    </font>
    <font>
      <sz val="10"/>
      <name val="Symbol"/>
      <family val="1"/>
      <charset val="2"/>
    </font>
    <font>
      <vertAlign val="superscript"/>
      <sz val="10"/>
      <name val="Arial"/>
      <family val="2"/>
      <charset val="204"/>
    </font>
    <font>
      <b/>
      <i/>
      <sz val="10"/>
      <name val="Symbol"/>
      <family val="1"/>
      <charset val="2"/>
    </font>
    <font>
      <i/>
      <sz val="10"/>
      <name val="Arial"/>
      <family val="2"/>
      <charset val="186"/>
    </font>
    <font>
      <sz val="9"/>
      <name val="Arial"/>
      <family val="2"/>
      <charset val="186"/>
    </font>
    <font>
      <vertAlign val="superscript"/>
      <sz val="10"/>
      <name val="Arial"/>
      <family val="2"/>
    </font>
    <font>
      <sz val="10"/>
      <color indexed="10"/>
      <name val="Symbol"/>
      <family val="1"/>
      <charset val="2"/>
    </font>
    <font>
      <b/>
      <i/>
      <vertAlign val="subscript"/>
      <sz val="16"/>
      <name val="Arial"/>
      <family val="2"/>
      <charset val="186"/>
    </font>
    <font>
      <sz val="10"/>
      <color theme="1"/>
      <name val="Arial"/>
      <family val="2"/>
      <charset val="186"/>
    </font>
    <font>
      <sz val="11"/>
      <name val="Arial"/>
      <family val="2"/>
    </font>
    <font>
      <vertAlign val="superscript"/>
      <sz val="10"/>
      <color indexed="8"/>
      <name val="Arial"/>
      <family val="2"/>
      <charset val="186"/>
    </font>
    <font>
      <sz val="11"/>
      <color indexed="8"/>
      <name val="Arial"/>
      <family val="2"/>
      <charset val="186"/>
    </font>
    <font>
      <b/>
      <i/>
      <sz val="11"/>
      <name val="Arial"/>
      <family val="2"/>
      <charset val="204"/>
    </font>
    <font>
      <sz val="11"/>
      <name val="Times New Roman"/>
      <family val="1"/>
      <charset val="204"/>
    </font>
    <font>
      <b/>
      <sz val="12"/>
      <name val="Times New Roman"/>
      <family val="1"/>
      <charset val="186"/>
    </font>
    <font>
      <vertAlign val="subscript"/>
      <sz val="16"/>
      <name val="Arial"/>
      <family val="2"/>
      <charset val="186"/>
    </font>
    <font>
      <sz val="14"/>
      <name val="Helv"/>
    </font>
    <font>
      <vertAlign val="subscript"/>
      <sz val="16"/>
      <name val="Arial"/>
      <family val="2"/>
      <charset val="204"/>
    </font>
    <font>
      <b/>
      <i/>
      <sz val="10"/>
      <name val="Arial"/>
      <family val="2"/>
      <charset val="204"/>
    </font>
    <font>
      <sz val="11"/>
      <name val="Times New Roman"/>
      <family val="1"/>
      <charset val="186"/>
    </font>
    <font>
      <sz val="10"/>
      <color indexed="8"/>
      <name val="MS Sans Serif"/>
      <family val="2"/>
      <charset val="186"/>
    </font>
    <font>
      <vertAlign val="subscript"/>
      <sz val="10"/>
      <name val="Arial"/>
      <family val="2"/>
      <charset val="186"/>
    </font>
    <font>
      <b/>
      <i/>
      <sz val="10"/>
      <name val="Times New Roman"/>
      <family val="1"/>
      <charset val="186"/>
    </font>
  </fonts>
  <fills count="36">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24"/>
        <bgColor indexed="22"/>
      </patternFill>
    </fill>
    <fill>
      <patternFill patternType="solid">
        <fgColor indexed="41"/>
        <bgColor indexed="31"/>
      </patternFill>
    </fill>
    <fill>
      <patternFill patternType="solid">
        <fgColor indexed="43"/>
        <bgColor indexed="26"/>
      </patternFill>
    </fill>
    <fill>
      <patternFill patternType="solid">
        <fgColor indexed="58"/>
        <bgColor indexed="59"/>
      </patternFill>
    </fill>
    <fill>
      <patternFill patternType="solid">
        <fgColor indexed="22"/>
        <bgColor indexed="64"/>
      </patternFill>
    </fill>
    <fill>
      <patternFill patternType="solid">
        <fgColor indexed="9"/>
        <bgColor indexed="26"/>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theme="0"/>
        <bgColor indexed="26"/>
      </patternFill>
    </fill>
    <fill>
      <patternFill patternType="solid">
        <fgColor theme="0"/>
        <bgColor indexed="22"/>
      </patternFill>
    </fill>
    <fill>
      <patternFill patternType="solid">
        <fgColor indexed="65"/>
        <bgColor indexed="64"/>
      </patternFill>
    </fill>
    <fill>
      <patternFill patternType="solid">
        <fgColor theme="0" tint="-4.9989318521683403E-2"/>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64"/>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top style="thin">
        <color indexed="64"/>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thin">
        <color indexed="64"/>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64"/>
      </right>
      <top style="medium">
        <color indexed="8"/>
      </top>
      <bottom style="thin">
        <color indexed="8"/>
      </bottom>
      <diagonal/>
    </border>
    <border>
      <left style="thin">
        <color indexed="64"/>
      </left>
      <right/>
      <top style="thin">
        <color indexed="64"/>
      </top>
      <bottom style="medium">
        <color indexed="8"/>
      </bottom>
      <diagonal/>
    </border>
    <border>
      <left style="thin">
        <color indexed="64"/>
      </left>
      <right/>
      <top style="medium">
        <color indexed="8"/>
      </top>
      <bottom style="medium">
        <color indexed="8"/>
      </bottom>
      <diagonal/>
    </border>
    <border>
      <left style="thin">
        <color indexed="64"/>
      </left>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s>
  <cellStyleXfs count="115">
    <xf numFmtId="0" fontId="0" fillId="0" borderId="0"/>
    <xf numFmtId="0" fontId="2" fillId="0" borderId="0"/>
    <xf numFmtId="0" fontId="35" fillId="0" borderId="0"/>
    <xf numFmtId="0" fontId="35" fillId="0" borderId="0"/>
    <xf numFmtId="0" fontId="2" fillId="0" borderId="0"/>
    <xf numFmtId="0" fontId="35"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65" fontId="35" fillId="0" borderId="0" applyFill="0" applyBorder="0" applyAlignment="0" applyProtection="0"/>
    <xf numFmtId="166" fontId="35" fillId="0" borderId="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7" fontId="35" fillId="0" borderId="0" applyFill="0" applyBorder="0" applyAlignment="0" applyProtection="0"/>
    <xf numFmtId="167" fontId="35" fillId="0" borderId="0" applyFill="0" applyBorder="0" applyAlignment="0" applyProtection="0"/>
    <xf numFmtId="168" fontId="35" fillId="0" borderId="0" applyFill="0" applyBorder="0" applyAlignment="0" applyProtection="0"/>
    <xf numFmtId="0" fontId="2" fillId="0" borderId="3">
      <alignment textRotation="90"/>
    </xf>
    <xf numFmtId="0" fontId="2" fillId="0" borderId="3">
      <alignment textRotation="90"/>
    </xf>
    <xf numFmtId="169" fontId="8" fillId="0" borderId="0">
      <protection locked="0"/>
    </xf>
    <xf numFmtId="169" fontId="9" fillId="0" borderId="0">
      <protection locked="0"/>
    </xf>
    <xf numFmtId="170" fontId="35" fillId="0" borderId="0" applyFill="0" applyBorder="0" applyAlignment="0" applyProtection="0"/>
    <xf numFmtId="167" fontId="35" fillId="0" borderId="0" applyFill="0" applyBorder="0" applyAlignment="0" applyProtection="0"/>
    <xf numFmtId="0" fontId="10" fillId="0" borderId="0" applyNumberFormat="0"/>
    <xf numFmtId="0" fontId="11" fillId="0" borderId="0" applyNumberFormat="0" applyFill="0" applyBorder="0" applyAlignment="0" applyProtection="0"/>
    <xf numFmtId="171" fontId="8" fillId="0" borderId="0">
      <protection locked="0"/>
    </xf>
    <xf numFmtId="171" fontId="9" fillId="0" borderId="0">
      <protection locked="0"/>
    </xf>
    <xf numFmtId="0" fontId="12" fillId="4"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172" fontId="16" fillId="0" borderId="0">
      <protection locked="0"/>
    </xf>
    <xf numFmtId="172" fontId="17" fillId="0" borderId="0">
      <protection locked="0"/>
    </xf>
    <xf numFmtId="172" fontId="16" fillId="0" borderId="0">
      <protection locked="0"/>
    </xf>
    <xf numFmtId="172" fontId="17" fillId="0" borderId="0">
      <protection locked="0"/>
    </xf>
    <xf numFmtId="0" fontId="18" fillId="22" borderId="0"/>
    <xf numFmtId="0" fontId="19" fillId="23" borderId="0"/>
    <xf numFmtId="0" fontId="20" fillId="0" borderId="0"/>
    <xf numFmtId="0" fontId="22" fillId="0" borderId="0"/>
    <xf numFmtId="0" fontId="21" fillId="7" borderId="1" applyNumberFormat="0" applyAlignment="0" applyProtection="0"/>
    <xf numFmtId="0" fontId="23" fillId="0" borderId="7">
      <alignment vertical="center"/>
    </xf>
    <xf numFmtId="0" fontId="24" fillId="0" borderId="7">
      <alignment vertical="center"/>
    </xf>
    <xf numFmtId="0" fontId="25" fillId="0" borderId="8" applyNumberFormat="0" applyFill="0" applyAlignment="0" applyProtection="0"/>
    <xf numFmtId="0" fontId="26" fillId="24" borderId="0" applyNumberFormat="0" applyBorder="0" applyAlignment="0" applyProtection="0"/>
    <xf numFmtId="0" fontId="26" fillId="24" borderId="0" applyNumberFormat="0" applyBorder="0" applyAlignment="0" applyProtection="0"/>
    <xf numFmtId="0" fontId="35" fillId="0" borderId="0"/>
    <xf numFmtId="0" fontId="2" fillId="0" borderId="0"/>
    <xf numFmtId="0" fontId="35" fillId="0" borderId="0"/>
    <xf numFmtId="0" fontId="35" fillId="0" borderId="0"/>
    <xf numFmtId="0" fontId="35" fillId="0" borderId="0" applyNumberFormat="0" applyFill="0" applyBorder="0" applyAlignment="0" applyProtection="0"/>
    <xf numFmtId="0" fontId="35" fillId="0" borderId="0"/>
    <xf numFmtId="0" fontId="27" fillId="0" borderId="0"/>
    <xf numFmtId="0" fontId="37" fillId="0" borderId="0"/>
    <xf numFmtId="0" fontId="28" fillId="0" borderId="0" applyNumberFormat="0">
      <alignment horizontal="center"/>
    </xf>
    <xf numFmtId="0" fontId="29" fillId="20" borderId="9" applyNumberFormat="0" applyAlignment="0" applyProtection="0"/>
    <xf numFmtId="9" fontId="35" fillId="0" borderId="0" applyFill="0" applyBorder="0" applyAlignment="0" applyProtection="0"/>
    <xf numFmtId="0" fontId="30" fillId="0" borderId="0"/>
    <xf numFmtId="0" fontId="35" fillId="25" borderId="0"/>
    <xf numFmtId="0" fontId="2" fillId="0" borderId="0"/>
    <xf numFmtId="0" fontId="2" fillId="0" borderId="0"/>
    <xf numFmtId="0" fontId="31" fillId="0" borderId="0" applyNumberFormat="0" applyFill="0" applyBorder="0" applyAlignment="0" applyProtection="0"/>
    <xf numFmtId="172" fontId="8" fillId="0" borderId="10">
      <protection locked="0"/>
    </xf>
    <xf numFmtId="173" fontId="32" fillId="0" borderId="0">
      <alignment horizontal="left"/>
    </xf>
    <xf numFmtId="174" fontId="35" fillId="0" borderId="0" applyFill="0" applyBorder="0" applyAlignment="0" applyProtection="0"/>
    <xf numFmtId="175" fontId="35" fillId="0" borderId="0" applyFill="0" applyBorder="0" applyAlignment="0" applyProtection="0"/>
    <xf numFmtId="0" fontId="33" fillId="0" borderId="0" applyNumberFormat="0" applyFill="0" applyBorder="0" applyAlignment="0" applyProtection="0"/>
    <xf numFmtId="0" fontId="35" fillId="0" borderId="0"/>
    <xf numFmtId="176" fontId="35" fillId="0" borderId="0" applyFill="0" applyBorder="0" applyAlignment="0" applyProtection="0"/>
    <xf numFmtId="0" fontId="51" fillId="0" borderId="0"/>
    <xf numFmtId="0" fontId="1" fillId="0" borderId="0"/>
    <xf numFmtId="0" fontId="1" fillId="0" borderId="0" applyNumberFormat="0" applyFill="0" applyBorder="0" applyAlignment="0" applyProtection="0"/>
    <xf numFmtId="0" fontId="54" fillId="0" borderId="0"/>
    <xf numFmtId="0" fontId="39" fillId="0" borderId="0"/>
    <xf numFmtId="0" fontId="53" fillId="0" borderId="0"/>
    <xf numFmtId="0" fontId="54" fillId="0" borderId="0"/>
    <xf numFmtId="0" fontId="53" fillId="0" borderId="0"/>
    <xf numFmtId="0" fontId="53" fillId="0" borderId="0"/>
    <xf numFmtId="9" fontId="53" fillId="0" borderId="0" applyFont="0" applyFill="0" applyBorder="0" applyAlignment="0" applyProtection="0"/>
    <xf numFmtId="9" fontId="53" fillId="0" borderId="0" applyFont="0" applyFill="0" applyBorder="0" applyAlignment="0" applyProtection="0"/>
    <xf numFmtId="180"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81" fontId="1" fillId="0" borderId="0" applyFont="0" applyFill="0" applyBorder="0" applyAlignment="0" applyProtection="0"/>
    <xf numFmtId="180" fontId="53" fillId="0" borderId="0" applyFont="0" applyFill="0" applyBorder="0" applyAlignment="0" applyProtection="0"/>
    <xf numFmtId="0" fontId="56" fillId="0" borderId="0"/>
    <xf numFmtId="0" fontId="1" fillId="0" borderId="0"/>
    <xf numFmtId="0" fontId="1"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applyProtection="0"/>
    <xf numFmtId="0" fontId="100" fillId="0" borderId="0"/>
  </cellStyleXfs>
  <cellXfs count="483">
    <xf numFmtId="0" fontId="0" fillId="0" borderId="0" xfId="0"/>
    <xf numFmtId="0" fontId="36" fillId="0" borderId="0" xfId="0" applyFont="1" applyAlignment="1">
      <alignment vertical="center"/>
    </xf>
    <xf numFmtId="0" fontId="36" fillId="0" borderId="0" xfId="0" applyFont="1" applyAlignment="1">
      <alignment vertical="center" wrapText="1"/>
    </xf>
    <xf numFmtId="0" fontId="36" fillId="0" borderId="0" xfId="0" applyFont="1" applyAlignment="1">
      <alignment horizontal="right" vertical="center"/>
    </xf>
    <xf numFmtId="177" fontId="36" fillId="0" borderId="0" xfId="0" applyNumberFormat="1" applyFont="1" applyAlignment="1">
      <alignment horizontal="left" vertical="center"/>
    </xf>
    <xf numFmtId="4" fontId="36" fillId="0" borderId="0" xfId="0" applyNumberFormat="1" applyFont="1" applyAlignment="1">
      <alignment vertical="center"/>
    </xf>
    <xf numFmtId="3" fontId="36" fillId="0" borderId="0" xfId="0" applyNumberFormat="1" applyFont="1" applyAlignment="1">
      <alignment horizontal="left" vertical="center"/>
    </xf>
    <xf numFmtId="0" fontId="36" fillId="0" borderId="12" xfId="0" applyFont="1" applyBorder="1" applyAlignment="1">
      <alignment vertical="center"/>
    </xf>
    <xf numFmtId="49" fontId="36" fillId="0" borderId="12" xfId="0" applyNumberFormat="1" applyFont="1" applyBorder="1" applyAlignment="1">
      <alignment horizontal="center" vertical="center" wrapText="1"/>
    </xf>
    <xf numFmtId="0" fontId="36" fillId="0" borderId="12" xfId="0" applyFont="1" applyBorder="1" applyAlignment="1">
      <alignment vertical="center" wrapText="1"/>
    </xf>
    <xf numFmtId="4" fontId="36" fillId="0" borderId="12" xfId="0" applyNumberFormat="1" applyFont="1" applyBorder="1" applyAlignment="1">
      <alignment horizontal="center" vertical="center"/>
    </xf>
    <xf numFmtId="0" fontId="36" fillId="0" borderId="12" xfId="0" applyFont="1" applyBorder="1" applyAlignment="1">
      <alignment horizontal="right" vertical="center"/>
    </xf>
    <xf numFmtId="4" fontId="36" fillId="0" borderId="12" xfId="0" applyNumberFormat="1" applyFont="1" applyBorder="1" applyAlignment="1">
      <alignment vertical="center"/>
    </xf>
    <xf numFmtId="0" fontId="38" fillId="0" borderId="0" xfId="0" applyFont="1" applyAlignment="1">
      <alignment horizontal="right" vertical="center"/>
    </xf>
    <xf numFmtId="4" fontId="38" fillId="0" borderId="0" xfId="0" applyNumberFormat="1" applyFont="1" applyAlignment="1">
      <alignment vertical="center"/>
    </xf>
    <xf numFmtId="0" fontId="36" fillId="0" borderId="14" xfId="0" applyFont="1" applyBorder="1" applyAlignment="1">
      <alignment vertical="center"/>
    </xf>
    <xf numFmtId="0" fontId="36" fillId="0" borderId="0" xfId="0" applyFont="1" applyAlignment="1">
      <alignment horizontal="left" vertical="center"/>
    </xf>
    <xf numFmtId="0" fontId="41" fillId="0" borderId="0" xfId="0" applyFont="1" applyAlignment="1">
      <alignment vertical="center"/>
    </xf>
    <xf numFmtId="179" fontId="41" fillId="0" borderId="0" xfId="75" applyNumberFormat="1" applyFont="1" applyAlignment="1">
      <alignment horizontal="center" vertical="center"/>
    </xf>
    <xf numFmtId="179" fontId="41" fillId="0" borderId="0" xfId="75" applyNumberFormat="1" applyFont="1" applyAlignment="1">
      <alignment vertical="center"/>
    </xf>
    <xf numFmtId="179" fontId="42" fillId="0" borderId="0" xfId="75" applyNumberFormat="1" applyFont="1" applyAlignment="1">
      <alignment horizontal="center" vertical="center"/>
    </xf>
    <xf numFmtId="0" fontId="43" fillId="0" borderId="0" xfId="0" applyFont="1" applyAlignment="1">
      <alignment vertical="center"/>
    </xf>
    <xf numFmtId="0" fontId="43" fillId="0" borderId="0" xfId="0" applyFont="1" applyAlignment="1">
      <alignment vertical="center" wrapText="1"/>
    </xf>
    <xf numFmtId="0" fontId="41" fillId="0" borderId="0" xfId="0" applyFont="1" applyAlignment="1">
      <alignment vertical="center" wrapText="1"/>
    </xf>
    <xf numFmtId="179" fontId="41" fillId="0" borderId="0" xfId="75" applyNumberFormat="1" applyFont="1" applyAlignment="1">
      <alignment horizontal="left" vertical="center"/>
    </xf>
    <xf numFmtId="49" fontId="43" fillId="0" borderId="0" xfId="75" applyNumberFormat="1" applyFont="1" applyAlignment="1">
      <alignment vertical="center"/>
    </xf>
    <xf numFmtId="179" fontId="41" fillId="0" borderId="0" xfId="75" applyNumberFormat="1" applyFont="1" applyAlignment="1">
      <alignment vertical="center" wrapText="1"/>
    </xf>
    <xf numFmtId="2" fontId="41" fillId="0" borderId="0" xfId="75" applyNumberFormat="1" applyFont="1" applyAlignment="1">
      <alignment horizontal="center" vertical="center"/>
    </xf>
    <xf numFmtId="2" fontId="43" fillId="0" borderId="0" xfId="75" applyNumberFormat="1" applyFont="1" applyAlignment="1">
      <alignment horizontal="left" vertical="center"/>
    </xf>
    <xf numFmtId="0" fontId="41" fillId="0" borderId="0" xfId="75" applyFont="1" applyAlignment="1">
      <alignment horizontal="left" vertical="center"/>
    </xf>
    <xf numFmtId="0" fontId="41" fillId="0" borderId="0" xfId="75" applyFont="1" applyAlignment="1">
      <alignment horizontal="center" vertical="center"/>
    </xf>
    <xf numFmtId="49" fontId="43" fillId="0" borderId="0" xfId="75" applyNumberFormat="1" applyFont="1" applyAlignment="1">
      <alignment horizontal="center" vertical="center"/>
    </xf>
    <xf numFmtId="179" fontId="41" fillId="0" borderId="0" xfId="75" applyNumberFormat="1" applyFont="1" applyAlignment="1">
      <alignment horizontal="center" vertical="center" wrapText="1"/>
    </xf>
    <xf numFmtId="1" fontId="41" fillId="0" borderId="11" xfId="75" applyNumberFormat="1" applyFont="1" applyBorder="1" applyAlignment="1">
      <alignment horizontal="center" vertical="center" wrapText="1"/>
    </xf>
    <xf numFmtId="2" fontId="41" fillId="0" borderId="11" xfId="75" applyNumberFormat="1" applyFont="1" applyBorder="1" applyAlignment="1">
      <alignment horizontal="center" vertical="center"/>
    </xf>
    <xf numFmtId="4" fontId="46" fillId="0" borderId="11" xfId="0" applyNumberFormat="1" applyFont="1" applyBorder="1" applyAlignment="1">
      <alignment vertical="center" wrapText="1"/>
    </xf>
    <xf numFmtId="4" fontId="41" fillId="0" borderId="11" xfId="0" applyNumberFormat="1" applyFont="1" applyBorder="1" applyAlignment="1">
      <alignment vertical="center" wrapText="1"/>
    </xf>
    <xf numFmtId="0" fontId="41" fillId="0" borderId="0" xfId="0" applyFont="1" applyAlignment="1">
      <alignment horizontal="left" vertical="center"/>
    </xf>
    <xf numFmtId="4" fontId="46" fillId="0" borderId="17" xfId="0" applyNumberFormat="1" applyFont="1" applyBorder="1" applyAlignment="1">
      <alignment horizontal="right" vertical="center" wrapText="1"/>
    </xf>
    <xf numFmtId="4" fontId="41" fillId="0" borderId="17" xfId="0" applyNumberFormat="1" applyFont="1" applyBorder="1" applyAlignment="1">
      <alignment horizontal="right" vertical="center" wrapText="1"/>
    </xf>
    <xf numFmtId="49" fontId="43" fillId="0" borderId="18" xfId="75" applyNumberFormat="1" applyFont="1" applyBorder="1" applyAlignment="1">
      <alignment horizontal="center" vertical="center" wrapText="1"/>
    </xf>
    <xf numFmtId="179" fontId="43" fillId="0" borderId="19" xfId="75" applyNumberFormat="1" applyFont="1" applyBorder="1" applyAlignment="1">
      <alignment horizontal="right" vertical="center" wrapText="1"/>
    </xf>
    <xf numFmtId="179" fontId="43" fillId="0" borderId="19" xfId="75" applyNumberFormat="1" applyFont="1" applyBorder="1" applyAlignment="1">
      <alignment horizontal="center" vertical="center"/>
    </xf>
    <xf numFmtId="2" fontId="43" fillId="0" borderId="19" xfId="75" applyNumberFormat="1" applyFont="1" applyBorder="1" applyAlignment="1">
      <alignment horizontal="center" vertical="center"/>
    </xf>
    <xf numFmtId="4" fontId="43" fillId="0" borderId="19" xfId="75" applyNumberFormat="1" applyFont="1" applyBorder="1" applyAlignment="1">
      <alignment horizontal="right" vertical="center"/>
    </xf>
    <xf numFmtId="179" fontId="43" fillId="0" borderId="0" xfId="75" applyNumberFormat="1" applyFont="1" applyAlignment="1">
      <alignment vertical="center"/>
    </xf>
    <xf numFmtId="49" fontId="41" fillId="0" borderId="0" xfId="75" applyNumberFormat="1" applyFont="1" applyAlignment="1">
      <alignment vertical="center" wrapText="1"/>
    </xf>
    <xf numFmtId="179" fontId="41" fillId="0" borderId="0" xfId="75" applyNumberFormat="1" applyFont="1" applyAlignment="1">
      <alignment horizontal="right" vertical="center"/>
    </xf>
    <xf numFmtId="10" fontId="41" fillId="26" borderId="0" xfId="75" applyNumberFormat="1" applyFont="1" applyFill="1" applyAlignment="1">
      <alignment horizontal="center" vertical="center"/>
    </xf>
    <xf numFmtId="179" fontId="43" fillId="0" borderId="0" xfId="75" applyNumberFormat="1" applyFont="1" applyAlignment="1">
      <alignment vertical="center" wrapText="1"/>
    </xf>
    <xf numFmtId="179" fontId="43" fillId="0" borderId="0" xfId="75" applyNumberFormat="1" applyFont="1" applyAlignment="1">
      <alignment horizontal="right" vertical="center"/>
    </xf>
    <xf numFmtId="0" fontId="47" fillId="0" borderId="0" xfId="0" applyFont="1" applyAlignment="1">
      <alignment vertical="center"/>
    </xf>
    <xf numFmtId="0" fontId="47" fillId="0" borderId="0" xfId="0" applyFont="1" applyAlignment="1">
      <alignment horizontal="left"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14" xfId="0" applyFont="1" applyBorder="1" applyAlignment="1">
      <alignment horizontal="right" vertical="center"/>
    </xf>
    <xf numFmtId="2" fontId="41" fillId="0" borderId="0" xfId="0" applyNumberFormat="1" applyFont="1" applyAlignment="1">
      <alignment vertical="center"/>
    </xf>
    <xf numFmtId="0" fontId="41" fillId="0" borderId="14" xfId="0" applyFont="1" applyBorder="1" applyAlignment="1">
      <alignment vertical="center"/>
    </xf>
    <xf numFmtId="178" fontId="41" fillId="0" borderId="0" xfId="75" applyNumberFormat="1" applyFont="1" applyAlignment="1">
      <alignment vertical="center" wrapText="1"/>
    </xf>
    <xf numFmtId="4" fontId="41" fillId="0" borderId="17" xfId="75" applyNumberFormat="1" applyFont="1" applyBorder="1" applyAlignment="1">
      <alignment horizontal="right" vertical="center"/>
    </xf>
    <xf numFmtId="4" fontId="41" fillId="0" borderId="0" xfId="0" applyNumberFormat="1" applyFont="1" applyAlignment="1">
      <alignment vertical="center"/>
    </xf>
    <xf numFmtId="0" fontId="34" fillId="0" borderId="0" xfId="0" applyFont="1" applyAlignment="1">
      <alignment vertical="center"/>
    </xf>
    <xf numFmtId="49" fontId="41" fillId="0" borderId="11" xfId="75" applyNumberFormat="1" applyFont="1" applyBorder="1" applyAlignment="1">
      <alignment horizontal="center" vertical="center" wrapText="1"/>
    </xf>
    <xf numFmtId="179" fontId="36" fillId="0" borderId="22" xfId="75" applyNumberFormat="1" applyFont="1" applyBorder="1" applyAlignment="1">
      <alignment horizontal="center" vertical="center" wrapText="1"/>
    </xf>
    <xf numFmtId="179" fontId="36" fillId="0" borderId="20" xfId="75" applyNumberFormat="1" applyFont="1" applyBorder="1" applyAlignment="1">
      <alignment horizontal="center" vertical="center" wrapText="1"/>
    </xf>
    <xf numFmtId="179" fontId="36" fillId="0" borderId="21" xfId="75" applyNumberFormat="1" applyFont="1" applyBorder="1" applyAlignment="1">
      <alignment horizontal="center" vertical="center" wrapText="1"/>
    </xf>
    <xf numFmtId="179" fontId="36" fillId="0" borderId="23" xfId="75" applyNumberFormat="1" applyFont="1" applyBorder="1" applyAlignment="1">
      <alignment horizontal="center" vertical="center" wrapText="1"/>
    </xf>
    <xf numFmtId="0" fontId="48" fillId="0" borderId="0" xfId="0" applyFont="1" applyAlignment="1">
      <alignment vertical="center"/>
    </xf>
    <xf numFmtId="0" fontId="36" fillId="0" borderId="24" xfId="0" applyFont="1" applyBorder="1" applyAlignment="1">
      <alignment vertical="center" wrapText="1"/>
    </xf>
    <xf numFmtId="4" fontId="36" fillId="0" borderId="24" xfId="0" applyNumberFormat="1" applyFont="1" applyBorder="1" applyAlignment="1">
      <alignment horizontal="center" vertical="center"/>
    </xf>
    <xf numFmtId="49" fontId="36" fillId="0" borderId="24" xfId="0" applyNumberFormat="1" applyFont="1" applyBorder="1" applyAlignment="1">
      <alignment horizontal="center" vertical="center" wrapText="1"/>
    </xf>
    <xf numFmtId="0" fontId="40" fillId="0" borderId="12" xfId="0" applyFont="1" applyBorder="1" applyAlignment="1">
      <alignment horizontal="center" vertical="center"/>
    </xf>
    <xf numFmtId="4" fontId="48" fillId="0" borderId="0" xfId="0" applyNumberFormat="1" applyFont="1" applyAlignment="1">
      <alignment vertical="center"/>
    </xf>
    <xf numFmtId="4" fontId="41" fillId="0" borderId="0" xfId="0" applyNumberFormat="1" applyFont="1" applyAlignment="1">
      <alignment vertical="center" wrapText="1"/>
    </xf>
    <xf numFmtId="0" fontId="49" fillId="0" borderId="0" xfId="0" applyFont="1" applyAlignment="1">
      <alignment horizontal="left" vertical="center"/>
    </xf>
    <xf numFmtId="0" fontId="50" fillId="0" borderId="0" xfId="0" applyFont="1"/>
    <xf numFmtId="0" fontId="44" fillId="0" borderId="0" xfId="0" applyFont="1" applyAlignment="1">
      <alignment vertical="center"/>
    </xf>
    <xf numFmtId="4" fontId="44" fillId="0" borderId="0" xfId="0" applyNumberFormat="1" applyFont="1" applyAlignment="1">
      <alignment vertical="center"/>
    </xf>
    <xf numFmtId="4" fontId="41" fillId="0" borderId="0" xfId="75" applyNumberFormat="1" applyFont="1" applyAlignment="1">
      <alignment vertical="center"/>
    </xf>
    <xf numFmtId="0" fontId="41" fillId="0" borderId="11" xfId="0" applyFont="1" applyBorder="1" applyAlignment="1">
      <alignment vertical="center"/>
    </xf>
    <xf numFmtId="2" fontId="41" fillId="0" borderId="11" xfId="0" applyNumberFormat="1" applyFont="1" applyBorder="1" applyAlignment="1">
      <alignment horizontal="center" vertical="center"/>
    </xf>
    <xf numFmtId="2" fontId="41" fillId="0" borderId="15" xfId="0" applyNumberFormat="1" applyFont="1" applyBorder="1" applyAlignment="1">
      <alignment horizontal="center" vertical="center"/>
    </xf>
    <xf numFmtId="2" fontId="55" fillId="0" borderId="11" xfId="0" applyNumberFormat="1" applyFont="1" applyBorder="1" applyAlignment="1">
      <alignment horizontal="center" vertical="center"/>
    </xf>
    <xf numFmtId="2" fontId="55" fillId="0" borderId="15" xfId="0" applyNumberFormat="1" applyFont="1" applyBorder="1" applyAlignment="1">
      <alignment horizontal="center" vertical="center"/>
    </xf>
    <xf numFmtId="0" fontId="40" fillId="0" borderId="24" xfId="0" applyFont="1" applyBorder="1" applyAlignment="1">
      <alignment horizontal="center" vertical="center"/>
    </xf>
    <xf numFmtId="0" fontId="36" fillId="0" borderId="41" xfId="0" applyFont="1" applyBorder="1" applyAlignment="1">
      <alignment vertical="center"/>
    </xf>
    <xf numFmtId="0" fontId="36" fillId="0" borderId="42" xfId="0" applyFont="1" applyBorder="1" applyAlignment="1">
      <alignment vertical="center"/>
    </xf>
    <xf numFmtId="0" fontId="36" fillId="0" borderId="42" xfId="0" applyFont="1" applyBorder="1" applyAlignment="1">
      <alignment horizontal="right" vertical="center"/>
    </xf>
    <xf numFmtId="4" fontId="38" fillId="0" borderId="42" xfId="0" applyNumberFormat="1" applyFont="1" applyBorder="1" applyAlignment="1">
      <alignment horizontal="center" vertical="center"/>
    </xf>
    <xf numFmtId="0" fontId="36" fillId="0" borderId="44" xfId="0" applyFont="1" applyBorder="1" applyAlignment="1">
      <alignment vertical="center"/>
    </xf>
    <xf numFmtId="4" fontId="36" fillId="0" borderId="45" xfId="0" applyNumberFormat="1" applyFont="1" applyBorder="1" applyAlignment="1">
      <alignment vertical="center"/>
    </xf>
    <xf numFmtId="0" fontId="36" fillId="0" borderId="46" xfId="0" applyFont="1" applyBorder="1" applyAlignment="1">
      <alignment vertical="center"/>
    </xf>
    <xf numFmtId="0" fontId="36" fillId="0" borderId="47" xfId="0" applyFont="1" applyBorder="1" applyAlignment="1">
      <alignment vertical="center"/>
    </xf>
    <xf numFmtId="0" fontId="36" fillId="0" borderId="47" xfId="0" applyFont="1" applyBorder="1" applyAlignment="1">
      <alignment horizontal="right" vertical="center"/>
    </xf>
    <xf numFmtId="4" fontId="36" fillId="0" borderId="47" xfId="0" applyNumberFormat="1" applyFont="1" applyBorder="1" applyAlignment="1">
      <alignment horizontal="center" vertical="center"/>
    </xf>
    <xf numFmtId="4" fontId="36" fillId="0" borderId="47" xfId="0" applyNumberFormat="1" applyFont="1" applyBorder="1" applyAlignment="1">
      <alignment vertical="center"/>
    </xf>
    <xf numFmtId="4" fontId="36" fillId="0" borderId="48" xfId="0" applyNumberFormat="1" applyFont="1" applyBorder="1" applyAlignment="1">
      <alignment vertical="center"/>
    </xf>
    <xf numFmtId="0" fontId="36" fillId="0" borderId="44" xfId="0" applyFont="1" applyBorder="1" applyAlignment="1">
      <alignment horizontal="center" vertical="center"/>
    </xf>
    <xf numFmtId="0" fontId="36" fillId="0" borderId="49" xfId="0" applyFont="1" applyBorder="1" applyAlignment="1">
      <alignment horizontal="center" vertical="center"/>
    </xf>
    <xf numFmtId="0" fontId="36" fillId="0" borderId="18" xfId="0" applyFont="1" applyBorder="1" applyAlignment="1">
      <alignment vertical="center"/>
    </xf>
    <xf numFmtId="0" fontId="36" fillId="0" borderId="19" xfId="0" applyFont="1" applyBorder="1" applyAlignment="1">
      <alignment vertical="center"/>
    </xf>
    <xf numFmtId="0" fontId="38" fillId="0" borderId="19" xfId="0" applyFont="1" applyBorder="1" applyAlignment="1">
      <alignment horizontal="right" vertical="center"/>
    </xf>
    <xf numFmtId="4" fontId="36" fillId="0" borderId="19" xfId="0" applyNumberFormat="1" applyFont="1" applyBorder="1" applyAlignment="1">
      <alignment horizontal="center" vertical="center"/>
    </xf>
    <xf numFmtId="4" fontId="36" fillId="0" borderId="19" xfId="0" applyNumberFormat="1" applyFont="1" applyBorder="1" applyAlignment="1">
      <alignment vertical="center"/>
    </xf>
    <xf numFmtId="4" fontId="36" fillId="0" borderId="51" xfId="0" applyNumberFormat="1" applyFont="1" applyBorder="1" applyAlignment="1">
      <alignment vertical="center"/>
    </xf>
    <xf numFmtId="0" fontId="36" fillId="0" borderId="12" xfId="0" applyFont="1" applyBorder="1" applyAlignment="1">
      <alignment horizontal="center" vertical="center" wrapText="1"/>
    </xf>
    <xf numFmtId="0" fontId="36" fillId="0" borderId="39" xfId="0" applyFont="1" applyBorder="1" applyAlignment="1">
      <alignment horizontal="center" vertical="center"/>
    </xf>
    <xf numFmtId="49" fontId="36" fillId="0" borderId="40" xfId="0" applyNumberFormat="1" applyFont="1" applyBorder="1" applyAlignment="1">
      <alignment horizontal="center" vertical="center" wrapText="1"/>
    </xf>
    <xf numFmtId="4" fontId="36" fillId="0" borderId="40" xfId="0" applyNumberFormat="1" applyFont="1" applyBorder="1" applyAlignment="1">
      <alignment horizontal="center" vertical="center"/>
    </xf>
    <xf numFmtId="49" fontId="36" fillId="0" borderId="11" xfId="0" applyNumberFormat="1" applyFont="1" applyBorder="1" applyAlignment="1">
      <alignment horizontal="center" vertical="center" wrapText="1"/>
    </xf>
    <xf numFmtId="0" fontId="36" fillId="0" borderId="11" xfId="0" applyFont="1" applyBorder="1" applyAlignment="1">
      <alignment vertical="center" wrapText="1"/>
    </xf>
    <xf numFmtId="4" fontId="36" fillId="0" borderId="11" xfId="0" applyNumberFormat="1" applyFont="1" applyBorder="1" applyAlignment="1">
      <alignment horizontal="center" vertical="center"/>
    </xf>
    <xf numFmtId="0" fontId="36" fillId="0" borderId="53" xfId="0" applyFont="1" applyBorder="1" applyAlignment="1">
      <alignment horizontal="center" vertical="center"/>
    </xf>
    <xf numFmtId="2" fontId="36" fillId="0" borderId="17" xfId="0" applyNumberFormat="1" applyFont="1" applyBorder="1" applyAlignment="1">
      <alignment horizontal="center" vertical="center"/>
    </xf>
    <xf numFmtId="2" fontId="41" fillId="0" borderId="17" xfId="75" applyNumberFormat="1" applyFont="1" applyBorder="1" applyAlignment="1">
      <alignment horizontal="center" vertical="center"/>
    </xf>
    <xf numFmtId="2" fontId="45" fillId="0" borderId="11"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2" fontId="41" fillId="0" borderId="11" xfId="0" applyNumberFormat="1" applyFont="1" applyBorder="1" applyAlignment="1">
      <alignment horizontal="center" vertical="center" wrapText="1"/>
    </xf>
    <xf numFmtId="2" fontId="43" fillId="0" borderId="19" xfId="75" applyNumberFormat="1" applyFont="1" applyBorder="1" applyAlignment="1">
      <alignment horizontal="center" vertical="center" wrapText="1"/>
    </xf>
    <xf numFmtId="4" fontId="41" fillId="0" borderId="11" xfId="75" applyNumberFormat="1" applyFont="1" applyBorder="1" applyAlignment="1">
      <alignment horizontal="center" vertical="center"/>
    </xf>
    <xf numFmtId="2" fontId="36" fillId="0" borderId="12" xfId="0" applyNumberFormat="1" applyFont="1" applyBorder="1" applyAlignment="1">
      <alignment horizontal="center" vertical="center"/>
    </xf>
    <xf numFmtId="2" fontId="36" fillId="0" borderId="24" xfId="0" applyNumberFormat="1" applyFont="1" applyBorder="1" applyAlignment="1">
      <alignment horizontal="center" vertical="center"/>
    </xf>
    <xf numFmtId="2" fontId="36" fillId="0" borderId="50" xfId="0" applyNumberFormat="1" applyFont="1" applyBorder="1" applyAlignment="1">
      <alignment horizontal="center" vertical="center"/>
    </xf>
    <xf numFmtId="2" fontId="36" fillId="0" borderId="11" xfId="0" applyNumberFormat="1" applyFont="1" applyBorder="1" applyAlignment="1">
      <alignment horizontal="center" vertical="center"/>
    </xf>
    <xf numFmtId="2" fontId="36" fillId="0" borderId="54" xfId="0" applyNumberFormat="1" applyFont="1" applyBorder="1" applyAlignment="1">
      <alignment horizontal="center" vertical="center"/>
    </xf>
    <xf numFmtId="2" fontId="36" fillId="0" borderId="40" xfId="0" applyNumberFormat="1" applyFont="1" applyBorder="1" applyAlignment="1">
      <alignment horizontal="center" vertical="center"/>
    </xf>
    <xf numFmtId="2" fontId="36" fillId="0" borderId="52" xfId="0" applyNumberFormat="1" applyFont="1" applyBorder="1" applyAlignment="1">
      <alignment horizontal="center" vertical="center"/>
    </xf>
    <xf numFmtId="2" fontId="38" fillId="0" borderId="42" xfId="0" applyNumberFormat="1" applyFont="1" applyBorder="1" applyAlignment="1">
      <alignment horizontal="center" vertical="center"/>
    </xf>
    <xf numFmtId="2" fontId="38" fillId="0" borderId="43" xfId="0" applyNumberFormat="1" applyFont="1" applyBorder="1" applyAlignment="1">
      <alignment horizontal="center" vertical="center"/>
    </xf>
    <xf numFmtId="2" fontId="41" fillId="0" borderId="15" xfId="0" applyNumberFormat="1" applyFont="1" applyBorder="1" applyAlignment="1">
      <alignment horizontal="center" vertical="center" wrapText="1"/>
    </xf>
    <xf numFmtId="2" fontId="41" fillId="0" borderId="16" xfId="0" applyNumberFormat="1" applyFont="1" applyBorder="1" applyAlignment="1">
      <alignment horizontal="center" vertical="center" wrapText="1"/>
    </xf>
    <xf numFmtId="2" fontId="55" fillId="0" borderId="24" xfId="0" applyNumberFormat="1" applyFont="1" applyBorder="1" applyAlignment="1">
      <alignment horizontal="center" wrapText="1"/>
    </xf>
    <xf numFmtId="2" fontId="55" fillId="0" borderId="12" xfId="0" applyNumberFormat="1" applyFont="1" applyBorder="1" applyAlignment="1">
      <alignment horizontal="center" wrapText="1"/>
    </xf>
    <xf numFmtId="2" fontId="55" fillId="27" borderId="12" xfId="0" applyNumberFormat="1" applyFont="1" applyFill="1" applyBorder="1" applyAlignment="1">
      <alignment horizontal="center" wrapText="1"/>
    </xf>
    <xf numFmtId="2" fontId="55" fillId="0" borderId="11" xfId="0" applyNumberFormat="1" applyFont="1" applyBorder="1" applyAlignment="1">
      <alignment horizontal="center" wrapText="1"/>
    </xf>
    <xf numFmtId="2" fontId="55" fillId="0" borderId="55" xfId="0" applyNumberFormat="1" applyFont="1" applyBorder="1" applyAlignment="1">
      <alignment horizontal="center" wrapText="1"/>
    </xf>
    <xf numFmtId="2" fontId="41" fillId="0" borderId="13" xfId="0" applyNumberFormat="1" applyFont="1" applyBorder="1" applyAlignment="1">
      <alignment horizontal="center" wrapText="1"/>
    </xf>
    <xf numFmtId="2" fontId="41" fillId="0" borderId="12" xfId="0" applyNumberFormat="1" applyFont="1" applyBorder="1" applyAlignment="1">
      <alignment horizontal="center" wrapText="1"/>
    </xf>
    <xf numFmtId="2" fontId="55" fillId="0" borderId="11" xfId="0" applyNumberFormat="1" applyFont="1" applyBorder="1" applyAlignment="1">
      <alignment horizontal="center" vertical="center" wrapText="1"/>
    </xf>
    <xf numFmtId="2" fontId="43" fillId="0" borderId="51" xfId="75" applyNumberFormat="1" applyFont="1" applyBorder="1" applyAlignment="1">
      <alignment horizontal="center" vertical="center" wrapText="1"/>
    </xf>
    <xf numFmtId="2" fontId="46" fillId="0" borderId="15" xfId="0" applyNumberFormat="1" applyFont="1" applyBorder="1" applyAlignment="1">
      <alignment horizontal="center" vertical="center" wrapText="1"/>
    </xf>
    <xf numFmtId="2" fontId="46" fillId="0" borderId="11" xfId="0" applyNumberFormat="1" applyFont="1" applyBorder="1" applyAlignment="1">
      <alignment horizontal="center" vertical="center"/>
    </xf>
    <xf numFmtId="0" fontId="48" fillId="0" borderId="0" xfId="0" applyFont="1" applyAlignment="1">
      <alignment vertical="center" wrapText="1"/>
    </xf>
    <xf numFmtId="4" fontId="48" fillId="0" borderId="0" xfId="0" applyNumberFormat="1" applyFont="1" applyAlignment="1">
      <alignment vertical="center" wrapText="1"/>
    </xf>
    <xf numFmtId="2" fontId="41" fillId="0" borderId="56" xfId="0" applyNumberFormat="1" applyFont="1" applyBorder="1" applyAlignment="1">
      <alignment horizontal="center" vertical="center" wrapText="1"/>
    </xf>
    <xf numFmtId="2" fontId="41" fillId="0" borderId="56" xfId="0" applyNumberFormat="1" applyFont="1" applyBorder="1" applyAlignment="1">
      <alignment horizontal="center" vertical="center"/>
    </xf>
    <xf numFmtId="2" fontId="44" fillId="0" borderId="56" xfId="0" applyNumberFormat="1" applyFont="1" applyBorder="1" applyAlignment="1">
      <alignment horizontal="center" vertical="center"/>
    </xf>
    <xf numFmtId="2" fontId="55" fillId="0" borderId="56" xfId="0" applyNumberFormat="1" applyFont="1" applyBorder="1" applyAlignment="1">
      <alignment horizontal="center" vertical="center" wrapText="1"/>
    </xf>
    <xf numFmtId="2" fontId="55" fillId="0" borderId="56" xfId="0" applyNumberFormat="1" applyFont="1" applyBorder="1" applyAlignment="1">
      <alignment horizontal="center" vertical="center"/>
    </xf>
    <xf numFmtId="2" fontId="55" fillId="0" borderId="56" xfId="0" applyNumberFormat="1" applyFont="1" applyBorder="1" applyAlignment="1">
      <alignment horizontal="center" wrapText="1"/>
    </xf>
    <xf numFmtId="2" fontId="41" fillId="0" borderId="56" xfId="92" applyNumberFormat="1" applyFont="1" applyBorder="1" applyAlignment="1">
      <alignment horizontal="center" vertical="center"/>
    </xf>
    <xf numFmtId="2" fontId="41" fillId="0" borderId="56" xfId="0" applyNumberFormat="1" applyFont="1" applyBorder="1" applyAlignment="1">
      <alignment horizontal="center" wrapText="1"/>
    </xf>
    <xf numFmtId="0" fontId="58"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9" fillId="0" borderId="0" xfId="0" applyFont="1" applyAlignment="1">
      <alignment horizontal="left" vertical="center"/>
    </xf>
    <xf numFmtId="0" fontId="59" fillId="29" borderId="56" xfId="0" applyFont="1" applyFill="1" applyBorder="1" applyAlignment="1">
      <alignment horizontal="left" vertical="center"/>
    </xf>
    <xf numFmtId="0" fontId="60" fillId="0" borderId="0" xfId="0" applyFont="1" applyAlignment="1">
      <alignment horizontal="center" vertical="center"/>
    </xf>
    <xf numFmtId="0" fontId="61" fillId="0" borderId="0" xfId="0" applyFont="1" applyAlignment="1">
      <alignment horizontal="left" vertical="center"/>
    </xf>
    <xf numFmtId="0" fontId="62" fillId="0" borderId="0" xfId="0" applyFont="1" applyAlignment="1">
      <alignment vertical="center"/>
    </xf>
    <xf numFmtId="0" fontId="63" fillId="0" borderId="0" xfId="0" applyFont="1" applyAlignment="1">
      <alignment vertical="center" wrapText="1"/>
    </xf>
    <xf numFmtId="0" fontId="64" fillId="0" borderId="0" xfId="0" applyFont="1" applyAlignment="1">
      <alignment vertical="center"/>
    </xf>
    <xf numFmtId="0" fontId="61" fillId="0" borderId="61" xfId="0" applyFont="1" applyBorder="1" applyAlignment="1">
      <alignment vertical="center"/>
    </xf>
    <xf numFmtId="0" fontId="59" fillId="0" borderId="62" xfId="0" applyFont="1" applyBorder="1" applyAlignment="1">
      <alignment vertical="center" wrapText="1"/>
    </xf>
    <xf numFmtId="0" fontId="59" fillId="0" borderId="0" xfId="0" applyFont="1" applyAlignment="1">
      <alignment vertical="center" wrapText="1"/>
    </xf>
    <xf numFmtId="49" fontId="61" fillId="0" borderId="0" xfId="0" applyNumberFormat="1" applyFont="1" applyAlignment="1">
      <alignment horizontal="left" vertical="center"/>
    </xf>
    <xf numFmtId="0" fontId="66" fillId="0" borderId="0" xfId="0" applyFont="1" applyAlignment="1">
      <alignment vertical="center"/>
    </xf>
    <xf numFmtId="0" fontId="62" fillId="0" borderId="0" xfId="0" applyFont="1" applyAlignment="1">
      <alignment horizontal="right" vertical="center"/>
    </xf>
    <xf numFmtId="0" fontId="61" fillId="0" borderId="0" xfId="0" applyFont="1" applyAlignment="1">
      <alignment vertical="center"/>
    </xf>
    <xf numFmtId="0" fontId="61" fillId="30" borderId="0" xfId="0" applyFont="1" applyFill="1" applyAlignment="1">
      <alignment vertical="center" wrapText="1"/>
    </xf>
    <xf numFmtId="0" fontId="61" fillId="0" borderId="0" xfId="0" applyFont="1" applyAlignment="1">
      <alignment horizontal="right" vertical="center"/>
    </xf>
    <xf numFmtId="0" fontId="62" fillId="30" borderId="14" xfId="0" applyFont="1" applyFill="1" applyBorder="1" applyAlignment="1">
      <alignment vertical="center"/>
    </xf>
    <xf numFmtId="0" fontId="67" fillId="30" borderId="56" xfId="0" applyFont="1" applyFill="1" applyBorder="1" applyAlignment="1">
      <alignment horizontal="center" vertical="center" wrapText="1"/>
    </xf>
    <xf numFmtId="0" fontId="67" fillId="30" borderId="63" xfId="0" applyFont="1" applyFill="1" applyBorder="1" applyAlignment="1">
      <alignment horizontal="center" vertical="center" wrapText="1"/>
    </xf>
    <xf numFmtId="0" fontId="62" fillId="30" borderId="56" xfId="0" applyFont="1" applyFill="1" applyBorder="1" applyAlignment="1">
      <alignment horizontal="center" vertical="center" wrapText="1"/>
    </xf>
    <xf numFmtId="0" fontId="62" fillId="30" borderId="63" xfId="0" applyFont="1" applyFill="1" applyBorder="1" applyAlignment="1">
      <alignment horizontal="center" vertical="center" wrapText="1"/>
    </xf>
    <xf numFmtId="0" fontId="62" fillId="30" borderId="17" xfId="0" applyFont="1" applyFill="1" applyBorder="1" applyAlignment="1">
      <alignment vertical="center" wrapText="1"/>
    </xf>
    <xf numFmtId="0" fontId="62" fillId="30" borderId="63" xfId="0" applyFont="1" applyFill="1" applyBorder="1" applyAlignment="1">
      <alignment vertical="center" wrapText="1"/>
    </xf>
    <xf numFmtId="0" fontId="62" fillId="30" borderId="17" xfId="0" applyFont="1" applyFill="1" applyBorder="1" applyAlignment="1">
      <alignment horizontal="center" vertical="center" wrapText="1"/>
    </xf>
    <xf numFmtId="0" fontId="62" fillId="0" borderId="63" xfId="0" applyFont="1" applyBorder="1" applyAlignment="1">
      <alignment vertical="center" wrapText="1"/>
    </xf>
    <xf numFmtId="4" fontId="62" fillId="30" borderId="63" xfId="0" applyNumberFormat="1" applyFont="1" applyFill="1" applyBorder="1" applyAlignment="1">
      <alignment vertical="center" wrapText="1"/>
    </xf>
    <xf numFmtId="0" fontId="61" fillId="30" borderId="57" xfId="0" applyFont="1" applyFill="1" applyBorder="1" applyAlignment="1">
      <alignment horizontal="right" vertical="center"/>
    </xf>
    <xf numFmtId="0" fontId="67" fillId="30" borderId="63" xfId="0" applyFont="1" applyFill="1" applyBorder="1" applyAlignment="1">
      <alignment horizontal="right" vertical="center" wrapText="1"/>
    </xf>
    <xf numFmtId="4" fontId="68" fillId="30" borderId="63" xfId="0" applyNumberFormat="1" applyFont="1" applyFill="1" applyBorder="1" applyAlignment="1">
      <alignment vertical="center" wrapText="1"/>
    </xf>
    <xf numFmtId="4" fontId="62" fillId="0" borderId="56" xfId="0" applyNumberFormat="1" applyFont="1" applyBorder="1" applyAlignment="1">
      <alignment vertical="center"/>
    </xf>
    <xf numFmtId="4" fontId="69" fillId="30" borderId="63" xfId="0" applyNumberFormat="1" applyFont="1" applyFill="1" applyBorder="1" applyAlignment="1">
      <alignment vertical="center" wrapText="1"/>
    </xf>
    <xf numFmtId="0" fontId="1" fillId="0" borderId="0" xfId="0" applyFont="1" applyAlignment="1" applyProtection="1">
      <alignment vertical="top"/>
      <protection locked="0"/>
    </xf>
    <xf numFmtId="0" fontId="70" fillId="0" borderId="0" xfId="0" applyFont="1"/>
    <xf numFmtId="0" fontId="70" fillId="0" borderId="0" xfId="0" applyFont="1" applyAlignment="1">
      <alignment horizontal="center"/>
    </xf>
    <xf numFmtId="0" fontId="70" fillId="0" borderId="0" xfId="0" applyFont="1" applyAlignment="1">
      <alignment horizontal="center" vertical="center"/>
    </xf>
    <xf numFmtId="0" fontId="1" fillId="0" borderId="0" xfId="0" applyFont="1" applyProtection="1">
      <protection locked="0"/>
    </xf>
    <xf numFmtId="0" fontId="1" fillId="30" borderId="0" xfId="0" applyFont="1" applyFill="1" applyAlignment="1" applyProtection="1">
      <alignment horizontal="center"/>
      <protection locked="0"/>
    </xf>
    <xf numFmtId="0" fontId="62" fillId="0" borderId="0" xfId="0" applyFont="1"/>
    <xf numFmtId="0" fontId="72" fillId="29" borderId="56" xfId="0" applyFont="1" applyFill="1" applyBorder="1" applyAlignment="1">
      <alignment horizontal="left" vertical="center"/>
    </xf>
    <xf numFmtId="0" fontId="72" fillId="29" borderId="56" xfId="0" applyFont="1" applyFill="1" applyBorder="1" applyAlignment="1">
      <alignment horizontal="center" vertical="center"/>
    </xf>
    <xf numFmtId="0" fontId="73" fillId="0" borderId="0" xfId="0" applyFont="1" applyAlignment="1">
      <alignment horizontal="center" vertical="center"/>
    </xf>
    <xf numFmtId="0" fontId="72" fillId="0" borderId="0" xfId="0" applyFont="1" applyAlignment="1">
      <alignment horizontal="center" vertical="center"/>
    </xf>
    <xf numFmtId="0" fontId="72" fillId="0" borderId="0" xfId="0" applyFont="1" applyAlignment="1">
      <alignment vertical="center"/>
    </xf>
    <xf numFmtId="0" fontId="59" fillId="31" borderId="56" xfId="0" applyFont="1" applyFill="1" applyBorder="1" applyAlignment="1">
      <alignment horizontal="left" vertical="center"/>
    </xf>
    <xf numFmtId="0" fontId="74" fillId="0" borderId="56" xfId="108" applyFont="1" applyBorder="1" applyAlignment="1">
      <alignment horizontal="center"/>
    </xf>
    <xf numFmtId="0" fontId="75" fillId="0" borderId="56" xfId="108" applyFont="1" applyBorder="1" applyAlignment="1">
      <alignment horizontal="center"/>
    </xf>
    <xf numFmtId="0" fontId="74" fillId="0" borderId="56" xfId="108" applyFont="1" applyBorder="1" applyAlignment="1" applyProtection="1">
      <alignment horizontal="center"/>
      <protection locked="0"/>
    </xf>
    <xf numFmtId="0" fontId="74" fillId="28" borderId="56" xfId="108" applyFont="1" applyFill="1" applyBorder="1" applyAlignment="1">
      <alignment horizontal="center"/>
    </xf>
    <xf numFmtId="0" fontId="76" fillId="28" borderId="56" xfId="0" applyFont="1" applyFill="1" applyBorder="1" applyAlignment="1">
      <alignment horizontal="left" wrapText="1"/>
    </xf>
    <xf numFmtId="0" fontId="74" fillId="28" borderId="56" xfId="0" applyFont="1" applyFill="1" applyBorder="1" applyAlignment="1">
      <alignment horizontal="center" wrapText="1"/>
    </xf>
    <xf numFmtId="0" fontId="1" fillId="28" borderId="56" xfId="108" applyFill="1" applyBorder="1" applyAlignment="1">
      <alignment horizontal="center" vertical="center"/>
    </xf>
    <xf numFmtId="0" fontId="1" fillId="28" borderId="56" xfId="0" applyFont="1" applyFill="1" applyBorder="1" applyAlignment="1">
      <alignment horizontal="left" vertical="center" wrapText="1"/>
    </xf>
    <xf numFmtId="0" fontId="1" fillId="28" borderId="56" xfId="0" applyFont="1" applyFill="1" applyBorder="1" applyAlignment="1">
      <alignment horizontal="center" vertical="center" wrapText="1"/>
    </xf>
    <xf numFmtId="2" fontId="1" fillId="28" borderId="56" xfId="109" applyNumberFormat="1" applyFill="1" applyBorder="1" applyAlignment="1">
      <alignment horizontal="center" vertical="center"/>
    </xf>
    <xf numFmtId="0" fontId="1" fillId="28" borderId="56" xfId="0" applyFont="1" applyFill="1" applyBorder="1" applyAlignment="1">
      <alignment vertical="center" wrapText="1"/>
    </xf>
    <xf numFmtId="2" fontId="1" fillId="28" borderId="56" xfId="0" applyNumberFormat="1" applyFont="1" applyFill="1" applyBorder="1" applyAlignment="1">
      <alignment horizontal="center" vertical="center" wrapText="1"/>
    </xf>
    <xf numFmtId="2" fontId="1" fillId="28" borderId="56" xfId="0" applyNumberFormat="1" applyFont="1" applyFill="1" applyBorder="1" applyAlignment="1">
      <alignment horizontal="left" vertical="center" wrapText="1"/>
    </xf>
    <xf numFmtId="0" fontId="1" fillId="28" borderId="56" xfId="110" applyFill="1" applyBorder="1" applyAlignment="1">
      <alignment horizontal="left" vertical="center" wrapText="1"/>
    </xf>
    <xf numFmtId="0" fontId="1" fillId="28" borderId="56" xfId="111" applyFill="1" applyBorder="1" applyAlignment="1">
      <alignment horizontal="center" vertical="center"/>
    </xf>
    <xf numFmtId="0" fontId="1" fillId="28" borderId="56" xfId="111" applyFill="1" applyBorder="1" applyAlignment="1">
      <alignment horizontal="center" wrapText="1"/>
    </xf>
    <xf numFmtId="0" fontId="1" fillId="28" borderId="56" xfId="111" applyFill="1" applyBorder="1" applyAlignment="1">
      <alignment horizontal="center" vertical="center" wrapText="1"/>
    </xf>
    <xf numFmtId="0" fontId="76" fillId="28" borderId="56" xfId="111" applyFont="1" applyFill="1" applyBorder="1" applyAlignment="1">
      <alignment horizontal="left" vertical="center" wrapText="1"/>
    </xf>
    <xf numFmtId="0" fontId="74" fillId="28" borderId="56" xfId="111" applyFont="1" applyFill="1" applyBorder="1" applyAlignment="1">
      <alignment horizontal="center" wrapText="1"/>
    </xf>
    <xf numFmtId="0" fontId="78" fillId="28" borderId="56" xfId="111" applyFont="1" applyFill="1" applyBorder="1" applyAlignment="1">
      <alignment horizontal="center" vertical="center" wrapText="1"/>
    </xf>
    <xf numFmtId="0" fontId="1" fillId="28" borderId="59" xfId="112" applyFill="1" applyBorder="1" applyAlignment="1">
      <alignment vertical="top" wrapText="1"/>
    </xf>
    <xf numFmtId="2" fontId="1" fillId="32" borderId="56" xfId="0" applyNumberFormat="1" applyFont="1" applyFill="1" applyBorder="1" applyAlignment="1">
      <alignment horizontal="center" vertical="center"/>
    </xf>
    <xf numFmtId="0" fontId="79" fillId="28" borderId="56" xfId="111" applyFont="1" applyFill="1" applyBorder="1" applyAlignment="1">
      <alignment horizontal="center" vertical="center" wrapText="1"/>
    </xf>
    <xf numFmtId="2" fontId="1" fillId="33" borderId="56" xfId="0" applyNumberFormat="1" applyFont="1" applyFill="1" applyBorder="1" applyAlignment="1">
      <alignment horizontal="center" vertical="center"/>
    </xf>
    <xf numFmtId="0" fontId="1" fillId="28" borderId="64" xfId="111" applyFill="1" applyBorder="1" applyAlignment="1">
      <alignment horizontal="center" vertical="center" wrapText="1"/>
    </xf>
    <xf numFmtId="0" fontId="1" fillId="28" borderId="56" xfId="113" applyFill="1" applyBorder="1" applyAlignment="1">
      <alignment vertical="center" wrapText="1"/>
    </xf>
    <xf numFmtId="2" fontId="1" fillId="28" borderId="56" xfId="111" applyNumberFormat="1" applyFill="1" applyBorder="1" applyAlignment="1">
      <alignment horizontal="center" vertical="center"/>
    </xf>
    <xf numFmtId="0" fontId="1" fillId="28" borderId="56" xfId="111" applyFill="1" applyBorder="1" applyAlignment="1">
      <alignment vertical="center" wrapText="1"/>
    </xf>
    <xf numFmtId="0" fontId="1" fillId="28" borderId="56" xfId="111" applyFill="1" applyBorder="1" applyAlignment="1">
      <alignment horizontal="left" vertical="center"/>
    </xf>
    <xf numFmtId="2" fontId="1" fillId="28" borderId="56" xfId="111" applyNumberFormat="1" applyFill="1" applyBorder="1" applyAlignment="1">
      <alignment horizontal="center" vertical="center" wrapText="1"/>
    </xf>
    <xf numFmtId="0" fontId="76" fillId="28" borderId="56" xfId="111" applyFont="1" applyFill="1" applyBorder="1" applyAlignment="1">
      <alignment horizontal="center" vertical="center" wrapText="1"/>
    </xf>
    <xf numFmtId="0" fontId="1" fillId="28" borderId="56" xfId="0" applyFont="1" applyFill="1" applyBorder="1" applyAlignment="1">
      <alignment horizontal="center" vertical="center"/>
    </xf>
    <xf numFmtId="2" fontId="1" fillId="28" borderId="56" xfId="0" applyNumberFormat="1" applyFont="1" applyFill="1" applyBorder="1" applyAlignment="1">
      <alignment horizontal="center" vertical="center"/>
    </xf>
    <xf numFmtId="0" fontId="1" fillId="28" borderId="56" xfId="110" applyFill="1" applyBorder="1" applyAlignment="1">
      <alignment horizontal="right" vertical="center" wrapText="1"/>
    </xf>
    <xf numFmtId="0" fontId="1" fillId="28" borderId="59" xfId="111" applyFill="1" applyBorder="1" applyAlignment="1">
      <alignment vertical="center" wrapText="1"/>
    </xf>
    <xf numFmtId="0" fontId="1" fillId="28" borderId="56" xfId="111" applyFill="1" applyBorder="1" applyAlignment="1">
      <alignment horizontal="right" vertical="center" wrapText="1"/>
    </xf>
    <xf numFmtId="0" fontId="1" fillId="28" borderId="56" xfId="111" applyFill="1" applyBorder="1" applyAlignment="1">
      <alignment vertical="center"/>
    </xf>
    <xf numFmtId="0" fontId="1" fillId="28" borderId="56" xfId="111" applyFill="1" applyBorder="1" applyAlignment="1">
      <alignment horizontal="right" vertical="center"/>
    </xf>
    <xf numFmtId="0" fontId="1" fillId="28" borderId="56" xfId="111" applyFill="1" applyBorder="1" applyAlignment="1">
      <alignment horizontal="left" vertical="center" wrapText="1"/>
    </xf>
    <xf numFmtId="1" fontId="1" fillId="28" borderId="56" xfId="111" applyNumberFormat="1" applyFill="1" applyBorder="1" applyAlignment="1">
      <alignment horizontal="center" vertical="center"/>
    </xf>
    <xf numFmtId="4" fontId="43" fillId="0" borderId="40" xfId="75" applyNumberFormat="1" applyFont="1" applyBorder="1" applyAlignment="1">
      <alignment horizontal="right" vertical="center"/>
    </xf>
    <xf numFmtId="179" fontId="41" fillId="0" borderId="56" xfId="75" applyNumberFormat="1" applyFont="1" applyBorder="1" applyAlignment="1">
      <alignment horizontal="center" vertical="center"/>
    </xf>
    <xf numFmtId="179" fontId="41" fillId="0" borderId="56" xfId="75" applyNumberFormat="1" applyFont="1" applyBorder="1" applyAlignment="1">
      <alignment vertical="center"/>
    </xf>
    <xf numFmtId="0" fontId="41" fillId="0" borderId="56" xfId="0" applyFont="1" applyBorder="1" applyAlignment="1">
      <alignment vertical="center"/>
    </xf>
    <xf numFmtId="0" fontId="44" fillId="0" borderId="56" xfId="0" applyFont="1" applyBorder="1" applyAlignment="1">
      <alignment vertical="center"/>
    </xf>
    <xf numFmtId="0" fontId="55" fillId="0" borderId="0" xfId="0" applyFont="1" applyAlignment="1">
      <alignment vertical="center"/>
    </xf>
    <xf numFmtId="0" fontId="55" fillId="0" borderId="0" xfId="0" applyFont="1" applyAlignment="1">
      <alignment vertical="center" wrapText="1"/>
    </xf>
    <xf numFmtId="2" fontId="1" fillId="28" borderId="56" xfId="111" applyNumberFormat="1" applyFill="1" applyBorder="1" applyAlignment="1">
      <alignment horizontal="center" wrapText="1"/>
    </xf>
    <xf numFmtId="0" fontId="1" fillId="28" borderId="65" xfId="111" applyFill="1" applyBorder="1" applyAlignment="1">
      <alignment horizontal="center" vertical="center" wrapText="1"/>
    </xf>
    <xf numFmtId="179" fontId="41" fillId="0" borderId="65" xfId="75" applyNumberFormat="1" applyFont="1" applyBorder="1" applyAlignment="1">
      <alignment horizontal="center" vertical="center"/>
    </xf>
    <xf numFmtId="0" fontId="78" fillId="28" borderId="56" xfId="111" applyFont="1" applyFill="1" applyBorder="1" applyAlignment="1">
      <alignment horizontal="left" vertical="center" wrapText="1"/>
    </xf>
    <xf numFmtId="2" fontId="1" fillId="28" borderId="56" xfId="0" applyNumberFormat="1" applyFont="1" applyFill="1" applyBorder="1" applyAlignment="1">
      <alignment horizontal="right" vertical="center"/>
    </xf>
    <xf numFmtId="0" fontId="1" fillId="28" borderId="56" xfId="0" applyFont="1" applyFill="1" applyBorder="1" applyAlignment="1">
      <alignment horizontal="right" vertical="center" wrapText="1"/>
    </xf>
    <xf numFmtId="0" fontId="0" fillId="28" borderId="56" xfId="0" applyFill="1" applyBorder="1" applyAlignment="1">
      <alignment horizontal="right" vertical="center" wrapText="1"/>
    </xf>
    <xf numFmtId="2" fontId="1" fillId="28" borderId="56" xfId="0" applyNumberFormat="1" applyFont="1" applyFill="1" applyBorder="1" applyAlignment="1">
      <alignment horizontal="left" vertical="center"/>
    </xf>
    <xf numFmtId="2" fontId="1" fillId="28" borderId="56" xfId="111" applyNumberFormat="1" applyFill="1" applyBorder="1" applyAlignment="1">
      <alignment horizontal="left" vertical="center" wrapText="1"/>
    </xf>
    <xf numFmtId="0" fontId="1" fillId="28" borderId="58" xfId="0" applyFont="1" applyFill="1" applyBorder="1" applyAlignment="1">
      <alignment horizontal="left" vertical="center" wrapText="1"/>
    </xf>
    <xf numFmtId="2" fontId="84" fillId="28" borderId="56" xfId="0" applyNumberFormat="1" applyFont="1" applyFill="1" applyBorder="1" applyAlignment="1">
      <alignment horizontal="center" vertical="center"/>
    </xf>
    <xf numFmtId="2" fontId="1" fillId="28" borderId="56" xfId="0" applyNumberFormat="1" applyFont="1" applyFill="1" applyBorder="1" applyAlignment="1">
      <alignment horizontal="right" vertical="center" wrapText="1"/>
    </xf>
    <xf numFmtId="2" fontId="55" fillId="0" borderId="59" xfId="0" applyNumberFormat="1" applyFont="1" applyBorder="1" applyAlignment="1">
      <alignment horizontal="center" vertical="center" wrapText="1"/>
    </xf>
    <xf numFmtId="2" fontId="55" fillId="0" borderId="66" xfId="91" applyNumberFormat="1" applyFont="1" applyBorder="1" applyAlignment="1">
      <alignment horizontal="center"/>
    </xf>
    <xf numFmtId="2" fontId="55" fillId="0" borderId="67" xfId="91" applyNumberFormat="1" applyFont="1" applyBorder="1" applyAlignment="1">
      <alignment horizontal="center"/>
    </xf>
    <xf numFmtId="2" fontId="55" fillId="0" borderId="59" xfId="91" applyNumberFormat="1" applyFont="1" applyBorder="1" applyAlignment="1">
      <alignment horizontal="center"/>
    </xf>
    <xf numFmtId="2" fontId="52" fillId="0" borderId="68" xfId="92" applyNumberFormat="1" applyFont="1" applyBorder="1" applyAlignment="1">
      <alignment horizontal="center" vertical="center"/>
    </xf>
    <xf numFmtId="2" fontId="41" fillId="0" borderId="67" xfId="92" applyNumberFormat="1" applyFont="1" applyBorder="1" applyAlignment="1">
      <alignment horizontal="center" vertical="center"/>
    </xf>
    <xf numFmtId="0" fontId="78" fillId="28" borderId="58" xfId="111" applyFont="1" applyFill="1" applyBorder="1" applyAlignment="1">
      <alignment horizontal="center" vertical="center" wrapText="1"/>
    </xf>
    <xf numFmtId="2" fontId="84" fillId="28" borderId="56" xfId="111" applyNumberFormat="1" applyFont="1" applyFill="1" applyBorder="1" applyAlignment="1">
      <alignment horizontal="center" vertical="center"/>
    </xf>
    <xf numFmtId="0" fontId="1" fillId="28" borderId="11" xfId="108" applyFill="1" applyBorder="1" applyAlignment="1">
      <alignment horizontal="center" vertical="center"/>
    </xf>
    <xf numFmtId="0" fontId="78" fillId="28" borderId="69" xfId="111" applyFont="1" applyFill="1" applyBorder="1" applyAlignment="1">
      <alignment horizontal="center" vertical="center" wrapText="1"/>
    </xf>
    <xf numFmtId="0" fontId="1" fillId="28" borderId="11" xfId="111" applyFill="1" applyBorder="1" applyAlignment="1">
      <alignment horizontal="center" vertical="center" wrapText="1"/>
    </xf>
    <xf numFmtId="1" fontId="84" fillId="28" borderId="11" xfId="111" applyNumberFormat="1" applyFont="1" applyFill="1" applyBorder="1" applyAlignment="1">
      <alignment horizontal="center" vertical="center"/>
    </xf>
    <xf numFmtId="2" fontId="84" fillId="28" borderId="11" xfId="111" applyNumberFormat="1" applyFont="1" applyFill="1" applyBorder="1" applyAlignment="1">
      <alignment horizontal="center" vertical="center"/>
    </xf>
    <xf numFmtId="0" fontId="1" fillId="28" borderId="11" xfId="111" applyFill="1" applyBorder="1" applyAlignment="1">
      <alignment vertical="center" wrapText="1"/>
    </xf>
    <xf numFmtId="2" fontId="1" fillId="28" borderId="11" xfId="111" applyNumberFormat="1" applyFill="1" applyBorder="1" applyAlignment="1">
      <alignment horizontal="center" vertical="center" wrapText="1"/>
    </xf>
    <xf numFmtId="0" fontId="1" fillId="28" borderId="11" xfId="111" applyFill="1" applyBorder="1" applyAlignment="1">
      <alignment horizontal="right" vertical="center" wrapText="1"/>
    </xf>
    <xf numFmtId="0" fontId="1" fillId="28" borderId="70" xfId="111" applyFill="1" applyBorder="1" applyAlignment="1">
      <alignment vertical="center" wrapText="1"/>
    </xf>
    <xf numFmtId="0" fontId="78" fillId="28" borderId="69" xfId="111" applyFont="1" applyFill="1" applyBorder="1" applyAlignment="1">
      <alignment vertical="center" wrapText="1"/>
    </xf>
    <xf numFmtId="0" fontId="1" fillId="28" borderId="11" xfId="111" applyFill="1" applyBorder="1" applyAlignment="1">
      <alignment horizontal="left" vertical="center" wrapText="1"/>
    </xf>
    <xf numFmtId="0" fontId="78" fillId="28" borderId="11" xfId="111" applyFont="1" applyFill="1" applyBorder="1" applyAlignment="1">
      <alignment horizontal="center" vertical="center" wrapText="1"/>
    </xf>
    <xf numFmtId="1" fontId="1" fillId="28" borderId="11" xfId="111" applyNumberFormat="1" applyFill="1" applyBorder="1" applyAlignment="1">
      <alignment horizontal="center" vertical="center"/>
    </xf>
    <xf numFmtId="2" fontId="1" fillId="28" borderId="11" xfId="111" applyNumberFormat="1" applyFill="1" applyBorder="1" applyAlignment="1">
      <alignment horizontal="center" vertical="center"/>
    </xf>
    <xf numFmtId="0" fontId="1" fillId="28" borderId="11" xfId="0" applyFont="1" applyFill="1" applyBorder="1" applyAlignment="1">
      <alignment vertical="center" wrapText="1"/>
    </xf>
    <xf numFmtId="0" fontId="1" fillId="28" borderId="11" xfId="0" applyFont="1" applyFill="1" applyBorder="1" applyAlignment="1">
      <alignment horizontal="center" vertical="center" wrapText="1"/>
    </xf>
    <xf numFmtId="2" fontId="1" fillId="28" borderId="11" xfId="0" applyNumberFormat="1" applyFont="1" applyFill="1" applyBorder="1" applyAlignment="1">
      <alignment horizontal="center" vertical="center" wrapText="1"/>
    </xf>
    <xf numFmtId="2" fontId="1" fillId="28" borderId="11" xfId="0" applyNumberFormat="1" applyFont="1" applyFill="1" applyBorder="1" applyAlignment="1">
      <alignment horizontal="center" vertical="center"/>
    </xf>
    <xf numFmtId="0" fontId="1" fillId="28" borderId="11" xfId="0" applyFont="1" applyFill="1" applyBorder="1" applyAlignment="1">
      <alignment horizontal="right" vertical="center" wrapText="1"/>
    </xf>
    <xf numFmtId="0" fontId="1" fillId="28" borderId="69" xfId="0" applyFont="1" applyFill="1" applyBorder="1" applyAlignment="1">
      <alignment horizontal="right" vertical="center" wrapText="1"/>
    </xf>
    <xf numFmtId="1" fontId="84" fillId="28" borderId="11" xfId="0" applyNumberFormat="1" applyFont="1" applyFill="1" applyBorder="1" applyAlignment="1">
      <alignment horizontal="center" vertical="center"/>
    </xf>
    <xf numFmtId="2" fontId="1" fillId="28" borderId="11" xfId="111" applyNumberFormat="1" applyFill="1" applyBorder="1" applyAlignment="1">
      <alignment horizontal="left" vertical="center" wrapText="1"/>
    </xf>
    <xf numFmtId="0" fontId="1" fillId="28" borderId="69" xfId="0" applyFont="1" applyFill="1" applyBorder="1" applyAlignment="1">
      <alignment horizontal="left" vertical="center" wrapText="1"/>
    </xf>
    <xf numFmtId="0" fontId="1" fillId="28" borderId="11" xfId="0" applyFont="1" applyFill="1" applyBorder="1" applyAlignment="1">
      <alignment horizontal="left" vertical="center" wrapText="1"/>
    </xf>
    <xf numFmtId="0" fontId="32" fillId="28" borderId="11" xfId="0" applyFont="1" applyFill="1" applyBorder="1" applyAlignment="1">
      <alignment horizontal="center" vertical="center"/>
    </xf>
    <xf numFmtId="0" fontId="1" fillId="28" borderId="70" xfId="0" applyFont="1" applyFill="1" applyBorder="1" applyAlignment="1">
      <alignment vertical="center" wrapText="1"/>
    </xf>
    <xf numFmtId="0" fontId="1" fillId="28" borderId="69" xfId="0" applyFont="1" applyFill="1" applyBorder="1" applyAlignment="1">
      <alignment vertical="center" wrapText="1"/>
    </xf>
    <xf numFmtId="179" fontId="41" fillId="0" borderId="11" xfId="75" applyNumberFormat="1" applyFont="1" applyBorder="1" applyAlignment="1">
      <alignment horizontal="center" vertical="center"/>
    </xf>
    <xf numFmtId="0" fontId="44" fillId="0" borderId="11" xfId="0" applyFont="1" applyBorder="1" applyAlignment="1">
      <alignment vertical="center"/>
    </xf>
    <xf numFmtId="0" fontId="1" fillId="28" borderId="11" xfId="111" applyFill="1" applyBorder="1" applyAlignment="1">
      <alignment horizontal="right" vertical="center"/>
    </xf>
    <xf numFmtId="0" fontId="87" fillId="28" borderId="11" xfId="111" applyFont="1" applyFill="1" applyBorder="1" applyAlignment="1">
      <alignment horizontal="left"/>
    </xf>
    <xf numFmtId="0" fontId="1" fillId="28" borderId="11" xfId="111" applyFill="1" applyBorder="1" applyAlignment="1">
      <alignment horizontal="center" wrapText="1"/>
    </xf>
    <xf numFmtId="0" fontId="76" fillId="28" borderId="11" xfId="110" applyFont="1" applyFill="1" applyBorder="1" applyAlignment="1">
      <alignment horizontal="center" vertical="center" wrapText="1"/>
    </xf>
    <xf numFmtId="2" fontId="84" fillId="28" borderId="11" xfId="0" applyNumberFormat="1" applyFont="1" applyFill="1" applyBorder="1" applyAlignment="1">
      <alignment horizontal="center" vertical="center"/>
    </xf>
    <xf numFmtId="0" fontId="1" fillId="28" borderId="11" xfId="111" applyFill="1" applyBorder="1" applyAlignment="1">
      <alignment horizontal="center" vertical="center"/>
    </xf>
    <xf numFmtId="0" fontId="1" fillId="28" borderId="11" xfId="110" applyFill="1" applyBorder="1" applyAlignment="1">
      <alignment horizontal="right" vertical="center" wrapText="1"/>
    </xf>
    <xf numFmtId="182" fontId="1" fillId="28" borderId="11" xfId="110" applyNumberFormat="1" applyFill="1" applyBorder="1" applyAlignment="1">
      <alignment horizontal="center" vertical="center" wrapText="1"/>
    </xf>
    <xf numFmtId="1" fontId="76" fillId="0" borderId="11" xfId="75" applyNumberFormat="1" applyFont="1" applyBorder="1" applyAlignment="1">
      <alignment horizontal="left" vertical="center" wrapText="1"/>
    </xf>
    <xf numFmtId="0" fontId="1" fillId="28" borderId="11" xfId="108" applyFill="1" applyBorder="1" applyAlignment="1">
      <alignment horizontal="center" vertical="center" wrapText="1"/>
    </xf>
    <xf numFmtId="0" fontId="89" fillId="0" borderId="56" xfId="108" applyFont="1" applyBorder="1" applyAlignment="1">
      <alignment horizontal="center"/>
    </xf>
    <xf numFmtId="0" fontId="76" fillId="0" borderId="56" xfId="0" applyFont="1" applyBorder="1" applyAlignment="1">
      <alignment horizontal="left" wrapText="1"/>
    </xf>
    <xf numFmtId="0" fontId="89" fillId="0" borderId="56" xfId="108" applyFont="1" applyBorder="1" applyAlignment="1" applyProtection="1">
      <alignment horizontal="center"/>
      <protection locked="0"/>
    </xf>
    <xf numFmtId="0" fontId="89" fillId="0" borderId="56" xfId="108" applyFont="1" applyBorder="1" applyAlignment="1">
      <alignment horizontal="center" vertical="center"/>
    </xf>
    <xf numFmtId="0" fontId="53" fillId="0" borderId="56" xfId="0" applyFont="1" applyBorder="1" applyAlignment="1">
      <alignment vertical="center" wrapText="1"/>
    </xf>
    <xf numFmtId="0" fontId="53" fillId="0" borderId="56" xfId="0" applyFont="1" applyBorder="1" applyAlignment="1">
      <alignment horizontal="center" vertical="center" wrapText="1"/>
    </xf>
    <xf numFmtId="0" fontId="53" fillId="0" borderId="70" xfId="0" applyFont="1" applyBorder="1" applyAlignment="1">
      <alignment horizontal="center" vertical="center" wrapText="1"/>
    </xf>
    <xf numFmtId="0" fontId="88" fillId="0" borderId="56" xfId="0" applyFont="1" applyBorder="1" applyAlignment="1">
      <alignment horizontal="center" vertical="center" wrapText="1"/>
    </xf>
    <xf numFmtId="0" fontId="91" fillId="0" borderId="56" xfId="0" applyFont="1" applyBorder="1" applyAlignment="1">
      <alignment horizontal="center" vertical="center" wrapText="1"/>
    </xf>
    <xf numFmtId="0" fontId="92" fillId="0" borderId="56" xfId="0" applyFont="1" applyBorder="1" applyAlignment="1">
      <alignment horizontal="center" vertical="center" wrapText="1"/>
    </xf>
    <xf numFmtId="0" fontId="1" fillId="0" borderId="56" xfId="0" applyFont="1" applyBorder="1" applyAlignment="1">
      <alignment horizontal="center" vertical="center" wrapText="1"/>
    </xf>
    <xf numFmtId="0" fontId="93" fillId="0" borderId="56" xfId="0" applyFont="1" applyBorder="1" applyAlignment="1">
      <alignment horizontal="center" vertical="center" wrapText="1"/>
    </xf>
    <xf numFmtId="0" fontId="1" fillId="0" borderId="64" xfId="0" applyFont="1" applyBorder="1" applyAlignment="1">
      <alignment vertical="center" wrapText="1"/>
    </xf>
    <xf numFmtId="0" fontId="78" fillId="0" borderId="56" xfId="0" applyFont="1" applyBorder="1" applyAlignment="1">
      <alignment vertical="center" wrapText="1"/>
    </xf>
    <xf numFmtId="0" fontId="53" fillId="0" borderId="64" xfId="0" applyFont="1" applyBorder="1" applyAlignment="1">
      <alignment horizontal="center" vertical="center" wrapText="1"/>
    </xf>
    <xf numFmtId="0" fontId="94" fillId="0" borderId="56" xfId="0" applyFont="1" applyBorder="1" applyAlignment="1">
      <alignment horizontal="center"/>
    </xf>
    <xf numFmtId="0" fontId="1" fillId="0" borderId="56" xfId="111" applyBorder="1" applyAlignment="1">
      <alignment horizontal="center" wrapText="1"/>
    </xf>
    <xf numFmtId="0" fontId="1" fillId="0" borderId="64" xfId="111" applyBorder="1" applyAlignment="1">
      <alignment horizontal="center" vertical="center" wrapText="1"/>
    </xf>
    <xf numFmtId="0" fontId="1" fillId="0" borderId="56" xfId="111" applyBorder="1" applyAlignment="1">
      <alignment vertical="center" wrapText="1"/>
    </xf>
    <xf numFmtId="0" fontId="1" fillId="0" borderId="57" xfId="111" applyBorder="1" applyAlignment="1">
      <alignment horizontal="center" vertical="center" wrapText="1"/>
    </xf>
    <xf numFmtId="0" fontId="1" fillId="0" borderId="64" xfId="0" applyFont="1" applyBorder="1" applyAlignment="1">
      <alignment horizontal="center" vertical="center" wrapText="1"/>
    </xf>
    <xf numFmtId="0" fontId="1" fillId="0" borderId="56" xfId="111" applyBorder="1" applyAlignment="1">
      <alignment horizontal="center" vertical="center" wrapText="1"/>
    </xf>
    <xf numFmtId="0" fontId="1" fillId="0" borderId="56" xfId="0" applyFont="1" applyBorder="1" applyAlignment="1">
      <alignment horizontal="left" vertical="center" wrapText="1"/>
    </xf>
    <xf numFmtId="0" fontId="95" fillId="0" borderId="56" xfId="0" applyFont="1" applyBorder="1" applyAlignment="1">
      <alignment horizontal="center" vertical="center" wrapText="1"/>
    </xf>
    <xf numFmtId="0" fontId="54" fillId="0" borderId="56" xfId="111" applyFont="1" applyBorder="1" applyAlignment="1">
      <alignment horizontal="left" vertical="center" wrapText="1"/>
    </xf>
    <xf numFmtId="0" fontId="1" fillId="0" borderId="56" xfId="111" applyBorder="1" applyAlignment="1">
      <alignment horizontal="center" vertical="center"/>
    </xf>
    <xf numFmtId="0" fontId="75" fillId="0" borderId="56" xfId="111" applyFont="1" applyBorder="1" applyAlignment="1">
      <alignment horizontal="center" vertical="center" wrapText="1"/>
    </xf>
    <xf numFmtId="2" fontId="96" fillId="0" borderId="56" xfId="111" applyNumberFormat="1" applyFont="1" applyBorder="1" applyAlignment="1">
      <alignment horizontal="center"/>
    </xf>
    <xf numFmtId="0" fontId="1" fillId="0" borderId="64" xfId="111" applyBorder="1" applyAlignment="1">
      <alignment horizontal="center" vertical="top" wrapText="1"/>
    </xf>
    <xf numFmtId="0" fontId="95" fillId="0" borderId="64" xfId="0" applyFont="1" applyBorder="1" applyAlignment="1">
      <alignment horizontal="center" vertical="center" wrapText="1"/>
    </xf>
    <xf numFmtId="0" fontId="1" fillId="0" borderId="64" xfId="0" applyFont="1" applyBorder="1" applyAlignment="1">
      <alignment horizontal="left" vertical="center" wrapText="1"/>
    </xf>
    <xf numFmtId="0" fontId="1" fillId="0" borderId="56" xfId="0" applyFont="1" applyBorder="1" applyAlignment="1">
      <alignment vertical="center" wrapText="1"/>
    </xf>
    <xf numFmtId="0" fontId="1" fillId="0" borderId="65" xfId="0" applyFont="1" applyBorder="1" applyAlignment="1">
      <alignment horizontal="center" vertical="center" wrapText="1"/>
    </xf>
    <xf numFmtId="0" fontId="97" fillId="0" borderId="56" xfId="111" applyFont="1" applyBorder="1" applyAlignment="1">
      <alignment horizontal="center"/>
    </xf>
    <xf numFmtId="0" fontId="41" fillId="0" borderId="56" xfId="111" applyFont="1" applyBorder="1" applyAlignment="1">
      <alignment horizontal="center" vertical="center"/>
    </xf>
    <xf numFmtId="0" fontId="89" fillId="0" borderId="56" xfId="111" applyFont="1" applyBorder="1" applyAlignment="1">
      <alignment horizontal="center" vertical="center" wrapText="1"/>
    </xf>
    <xf numFmtId="0" fontId="76" fillId="0" borderId="56" xfId="0" applyFont="1" applyBorder="1" applyAlignment="1">
      <alignment horizontal="center" vertical="center"/>
    </xf>
    <xf numFmtId="0" fontId="1" fillId="0" borderId="56" xfId="111" applyBorder="1" applyAlignment="1">
      <alignment horizontal="center" vertical="top" wrapText="1"/>
    </xf>
    <xf numFmtId="0" fontId="1" fillId="0" borderId="56" xfId="108" applyBorder="1" applyAlignment="1">
      <alignment horizontal="left" vertical="center" wrapText="1"/>
    </xf>
    <xf numFmtId="0" fontId="1" fillId="0" borderId="64" xfId="111" applyBorder="1" applyAlignment="1">
      <alignment vertical="center" wrapText="1"/>
    </xf>
    <xf numFmtId="0" fontId="1" fillId="0" borderId="69" xfId="111" applyBorder="1" applyAlignment="1">
      <alignment horizontal="center" vertical="center" wrapText="1"/>
    </xf>
    <xf numFmtId="0" fontId="1" fillId="0" borderId="56" xfId="111" applyBorder="1" applyAlignment="1">
      <alignment horizontal="left" vertical="center" wrapText="1"/>
    </xf>
    <xf numFmtId="0" fontId="53" fillId="0" borderId="56" xfId="111" applyFont="1" applyBorder="1" applyAlignment="1">
      <alignment horizontal="center" vertical="center"/>
    </xf>
    <xf numFmtId="0" fontId="41" fillId="0" borderId="65" xfId="111" applyFont="1" applyBorder="1" applyAlignment="1">
      <alignment horizontal="center" vertical="center"/>
    </xf>
    <xf numFmtId="0" fontId="1" fillId="0" borderId="57" xfId="111" applyBorder="1" applyAlignment="1">
      <alignment vertical="center" wrapText="1"/>
    </xf>
    <xf numFmtId="0" fontId="1" fillId="0" borderId="70" xfId="0" applyFont="1" applyBorder="1" applyAlignment="1">
      <alignment horizontal="center" vertical="center" wrapText="1"/>
    </xf>
    <xf numFmtId="0" fontId="1" fillId="0" borderId="56" xfId="0" applyFont="1" applyBorder="1" applyAlignment="1">
      <alignment vertical="center"/>
    </xf>
    <xf numFmtId="0" fontId="98" fillId="29" borderId="56" xfId="111" applyFont="1" applyFill="1" applyBorder="1" applyAlignment="1">
      <alignment horizontal="left" vertical="center"/>
    </xf>
    <xf numFmtId="0" fontId="53" fillId="0" borderId="56" xfId="111" applyFont="1" applyBorder="1" applyAlignment="1">
      <alignment horizontal="center" vertical="center" wrapText="1"/>
    </xf>
    <xf numFmtId="0" fontId="93" fillId="0" borderId="56" xfId="111" applyFont="1" applyBorder="1" applyAlignment="1">
      <alignment horizontal="left" vertical="center" wrapText="1"/>
    </xf>
    <xf numFmtId="49" fontId="43" fillId="0" borderId="0" xfId="75" applyNumberFormat="1" applyFont="1" applyAlignment="1">
      <alignment horizontal="center" vertical="center" wrapText="1"/>
    </xf>
    <xf numFmtId="179" fontId="43" fillId="0" borderId="0" xfId="75" applyNumberFormat="1" applyFont="1" applyAlignment="1">
      <alignment horizontal="right" vertical="center" wrapText="1"/>
    </xf>
    <xf numFmtId="179" fontId="43" fillId="0" borderId="0" xfId="75" applyNumberFormat="1" applyFont="1" applyAlignment="1">
      <alignment horizontal="center" vertical="center"/>
    </xf>
    <xf numFmtId="2" fontId="43" fillId="0" borderId="0" xfId="75" applyNumberFormat="1" applyFont="1" applyAlignment="1">
      <alignment horizontal="center" vertical="center"/>
    </xf>
    <xf numFmtId="4" fontId="43" fillId="0" borderId="0" xfId="75" applyNumberFormat="1" applyFont="1" applyAlignment="1">
      <alignment horizontal="right" vertical="center"/>
    </xf>
    <xf numFmtId="2" fontId="43" fillId="0" borderId="0" xfId="75" applyNumberFormat="1" applyFont="1" applyAlignment="1">
      <alignment horizontal="center" vertical="center" wrapText="1"/>
    </xf>
    <xf numFmtId="0" fontId="76" fillId="0" borderId="56" xfId="0" applyFont="1" applyBorder="1" applyAlignment="1">
      <alignment horizontal="left" vertical="center" wrapText="1"/>
    </xf>
    <xf numFmtId="0" fontId="74" fillId="0" borderId="56" xfId="108" applyFont="1" applyBorder="1" applyAlignment="1">
      <alignment horizontal="center" vertical="center"/>
    </xf>
    <xf numFmtId="0" fontId="74" fillId="0" borderId="56" xfId="0" applyFont="1" applyBorder="1" applyAlignment="1">
      <alignment horizontal="center" vertical="center" wrapText="1"/>
    </xf>
    <xf numFmtId="0" fontId="79" fillId="0" borderId="56" xfId="0" applyFont="1" applyBorder="1" applyAlignment="1">
      <alignment horizontal="center" vertical="center" wrapText="1"/>
    </xf>
    <xf numFmtId="0" fontId="99" fillId="0" borderId="56" xfId="0" applyFont="1" applyBorder="1" applyAlignment="1">
      <alignment horizontal="center" vertical="center" wrapText="1"/>
    </xf>
    <xf numFmtId="0" fontId="75" fillId="0" borderId="56" xfId="108" applyFont="1" applyBorder="1" applyAlignment="1">
      <alignment horizontal="center" vertical="center"/>
    </xf>
    <xf numFmtId="0" fontId="74" fillId="0" borderId="56" xfId="0" applyFont="1" applyBorder="1" applyAlignment="1">
      <alignment horizontal="center" wrapText="1"/>
    </xf>
    <xf numFmtId="0" fontId="75" fillId="34" borderId="56" xfId="108" applyFont="1" applyFill="1" applyBorder="1" applyAlignment="1">
      <alignment horizontal="center" vertical="center"/>
    </xf>
    <xf numFmtId="0" fontId="78" fillId="34" borderId="56" xfId="108" applyFont="1" applyFill="1" applyBorder="1" applyAlignment="1">
      <alignment horizontal="center" vertical="center"/>
    </xf>
    <xf numFmtId="49" fontId="1" fillId="0" borderId="56" xfId="114" applyNumberFormat="1" applyFont="1" applyBorder="1" applyAlignment="1">
      <alignment horizontal="left" vertical="center" wrapText="1"/>
    </xf>
    <xf numFmtId="0" fontId="78" fillId="0" borderId="56" xfId="0" applyFont="1" applyBorder="1" applyAlignment="1">
      <alignment horizontal="center" vertical="center" wrapText="1"/>
    </xf>
    <xf numFmtId="0" fontId="1" fillId="0" borderId="56" xfId="0" applyFont="1" applyBorder="1" applyAlignment="1">
      <alignment horizontal="center" wrapText="1"/>
    </xf>
    <xf numFmtId="1" fontId="1" fillId="0" borderId="56" xfId="0" applyNumberFormat="1" applyFont="1" applyBorder="1" applyAlignment="1">
      <alignment horizontal="center" wrapText="1"/>
    </xf>
    <xf numFmtId="1" fontId="1" fillId="0" borderId="64" xfId="0" applyNumberFormat="1" applyFont="1" applyBorder="1" applyAlignment="1">
      <alignment horizontal="center" vertical="center" wrapText="1"/>
    </xf>
    <xf numFmtId="0" fontId="74" fillId="0" borderId="56" xfId="0" applyFont="1" applyBorder="1" applyAlignment="1">
      <alignment horizontal="center" vertical="center"/>
    </xf>
    <xf numFmtId="179" fontId="1" fillId="0" borderId="64" xfId="0" applyNumberFormat="1" applyFont="1" applyBorder="1" applyAlignment="1">
      <alignment horizontal="center" vertical="center" wrapText="1"/>
    </xf>
    <xf numFmtId="0" fontId="1" fillId="0" borderId="71" xfId="0" applyFont="1" applyBorder="1" applyAlignment="1">
      <alignment horizontal="center" wrapText="1"/>
    </xf>
    <xf numFmtId="0" fontId="1" fillId="0" borderId="64" xfId="0" applyFont="1" applyBorder="1" applyAlignment="1">
      <alignment horizontal="center" wrapText="1"/>
    </xf>
    <xf numFmtId="2" fontId="1" fillId="0" borderId="56" xfId="0" applyNumberFormat="1" applyFont="1" applyBorder="1" applyAlignment="1">
      <alignment horizontal="center" vertical="center"/>
    </xf>
    <xf numFmtId="0" fontId="1" fillId="0" borderId="56" xfId="0" applyFont="1" applyBorder="1" applyAlignment="1">
      <alignment horizontal="center"/>
    </xf>
    <xf numFmtId="0" fontId="1" fillId="0" borderId="56" xfId="0" applyFont="1" applyBorder="1" applyAlignment="1">
      <alignment horizontal="center" vertical="top" wrapText="1"/>
    </xf>
    <xf numFmtId="0" fontId="1" fillId="0" borderId="56" xfId="0" applyFont="1" applyBorder="1" applyAlignment="1">
      <alignment horizontal="center" vertical="center"/>
    </xf>
    <xf numFmtId="0" fontId="1" fillId="28" borderId="56" xfId="0" applyFont="1" applyFill="1" applyBorder="1" applyAlignment="1">
      <alignment vertical="center"/>
    </xf>
    <xf numFmtId="0" fontId="1" fillId="0" borderId="71" xfId="0" applyFont="1" applyBorder="1" applyAlignment="1">
      <alignment horizontal="center" vertical="center" wrapText="1"/>
    </xf>
    <xf numFmtId="0" fontId="1" fillId="0" borderId="11" xfId="0" applyFont="1" applyBorder="1" applyAlignment="1">
      <alignment horizontal="center" vertical="center" wrapText="1"/>
    </xf>
    <xf numFmtId="0" fontId="74" fillId="0" borderId="11" xfId="0" applyFont="1" applyBorder="1" applyAlignment="1">
      <alignment horizontal="center" vertical="center"/>
    </xf>
    <xf numFmtId="0" fontId="74" fillId="0" borderId="11" xfId="0" applyFont="1" applyBorder="1" applyAlignment="1">
      <alignment horizontal="center" vertical="center" wrapText="1"/>
    </xf>
    <xf numFmtId="0" fontId="65" fillId="0" borderId="11" xfId="0" applyFont="1" applyBorder="1" applyAlignment="1">
      <alignment horizontal="center" vertical="center"/>
    </xf>
    <xf numFmtId="0" fontId="1" fillId="0" borderId="11" xfId="0" applyFont="1" applyBorder="1" applyAlignment="1">
      <alignment horizontal="center" vertical="center"/>
    </xf>
    <xf numFmtId="0" fontId="1" fillId="28" borderId="11" xfId="0" applyFont="1" applyFill="1" applyBorder="1" applyAlignment="1">
      <alignment horizontal="center" vertical="center"/>
    </xf>
    <xf numFmtId="0" fontId="1" fillId="30" borderId="11" xfId="0" applyFont="1" applyFill="1" applyBorder="1" applyAlignment="1">
      <alignment horizontal="center" vertical="center" wrapText="1"/>
    </xf>
    <xf numFmtId="0" fontId="76" fillId="0" borderId="73" xfId="0" applyFont="1" applyBorder="1" applyAlignment="1">
      <alignment horizontal="center" vertical="center" wrapText="1"/>
    </xf>
    <xf numFmtId="0" fontId="1" fillId="0" borderId="11" xfId="0" applyFont="1" applyBorder="1" applyAlignment="1">
      <alignment horizontal="center" wrapText="1"/>
    </xf>
    <xf numFmtId="0" fontId="0" fillId="0" borderId="11" xfId="0" applyBorder="1" applyAlignment="1">
      <alignment horizontal="left" vertical="center" wrapText="1"/>
    </xf>
    <xf numFmtId="0" fontId="74" fillId="0" borderId="11" xfId="111" applyFont="1" applyBorder="1" applyAlignment="1">
      <alignment horizontal="center" vertical="center" wrapText="1"/>
    </xf>
    <xf numFmtId="0" fontId="95" fillId="0" borderId="11" xfId="111" applyFont="1" applyBorder="1" applyAlignment="1">
      <alignment horizontal="center"/>
    </xf>
    <xf numFmtId="0" fontId="41" fillId="0" borderId="11" xfId="111" applyFont="1" applyBorder="1" applyAlignment="1">
      <alignment horizontal="center" vertical="center"/>
    </xf>
    <xf numFmtId="0" fontId="1" fillId="0" borderId="11" xfId="111" applyBorder="1" applyAlignment="1">
      <alignment horizontal="center" vertical="center" wrapText="1"/>
    </xf>
    <xf numFmtId="0" fontId="74" fillId="0" borderId="74" xfId="111" applyFont="1" applyBorder="1" applyAlignment="1">
      <alignment horizontal="center" vertical="center" wrapText="1"/>
    </xf>
    <xf numFmtId="0" fontId="1" fillId="0" borderId="74" xfId="111" applyBorder="1" applyAlignment="1">
      <alignment horizontal="center" vertical="center" wrapText="1"/>
    </xf>
    <xf numFmtId="179" fontId="102" fillId="0" borderId="0" xfId="75" applyNumberFormat="1" applyFont="1" applyAlignment="1">
      <alignment vertical="center" wrapText="1"/>
    </xf>
    <xf numFmtId="0" fontId="36" fillId="0" borderId="11" xfId="0" applyFont="1" applyBorder="1" applyAlignment="1">
      <alignment vertical="center"/>
    </xf>
    <xf numFmtId="2" fontId="42" fillId="0" borderId="0" xfId="75" applyNumberFormat="1" applyFont="1" applyAlignment="1">
      <alignment horizontal="center" vertical="center"/>
    </xf>
    <xf numFmtId="2" fontId="41" fillId="0" borderId="0" xfId="0" applyNumberFormat="1" applyFont="1" applyAlignment="1">
      <alignment vertical="center" wrapText="1"/>
    </xf>
    <xf numFmtId="2" fontId="36" fillId="0" borderId="23" xfId="75" applyNumberFormat="1" applyFont="1" applyBorder="1" applyAlignment="1">
      <alignment horizontal="center" vertical="center" wrapText="1"/>
    </xf>
    <xf numFmtId="2" fontId="41" fillId="0" borderId="11" xfId="75" applyNumberFormat="1" applyFont="1" applyBorder="1" applyAlignment="1">
      <alignment horizontal="center" vertical="center" wrapText="1"/>
    </xf>
    <xf numFmtId="0" fontId="0" fillId="28" borderId="56" xfId="111" applyFont="1" applyFill="1" applyBorder="1" applyAlignment="1">
      <alignment horizontal="left" vertical="center" wrapText="1"/>
    </xf>
    <xf numFmtId="2" fontId="0" fillId="28" borderId="56" xfId="0" applyNumberFormat="1" applyFill="1" applyBorder="1" applyAlignment="1">
      <alignment horizontal="right" vertical="center"/>
    </xf>
    <xf numFmtId="0" fontId="0" fillId="28" borderId="56" xfId="111" applyFont="1" applyFill="1" applyBorder="1" applyAlignment="1">
      <alignment horizontal="right" vertical="center" wrapText="1"/>
    </xf>
    <xf numFmtId="0" fontId="0" fillId="28" borderId="11" xfId="111" applyFont="1" applyFill="1" applyBorder="1" applyAlignment="1">
      <alignment horizontal="right" vertical="center" wrapText="1"/>
    </xf>
    <xf numFmtId="0" fontId="0" fillId="28" borderId="11" xfId="0" applyFill="1" applyBorder="1" applyAlignment="1">
      <alignment vertical="center" wrapText="1"/>
    </xf>
    <xf numFmtId="0" fontId="0" fillId="28" borderId="11" xfId="0" applyFill="1" applyBorder="1" applyAlignment="1">
      <alignment horizontal="right" vertical="center" wrapText="1"/>
    </xf>
    <xf numFmtId="0" fontId="0" fillId="28" borderId="11" xfId="0" applyFill="1" applyBorder="1" applyAlignment="1">
      <alignment horizontal="left" vertical="center" wrapText="1"/>
    </xf>
    <xf numFmtId="2" fontId="0" fillId="30" borderId="56" xfId="0" applyNumberFormat="1" applyFill="1" applyBorder="1" applyAlignment="1">
      <alignment horizontal="left" vertical="center" wrapText="1"/>
    </xf>
    <xf numFmtId="0" fontId="0" fillId="0" borderId="56" xfId="0" applyBorder="1" applyAlignment="1">
      <alignment vertical="center" wrapText="1"/>
    </xf>
    <xf numFmtId="0" fontId="0" fillId="0" borderId="56" xfId="0" applyBorder="1" applyAlignment="1">
      <alignment vertical="center"/>
    </xf>
    <xf numFmtId="0" fontId="0" fillId="0" borderId="64" xfId="0" applyBorder="1" applyAlignment="1">
      <alignment horizontal="left" vertical="center" wrapText="1"/>
    </xf>
    <xf numFmtId="0" fontId="0" fillId="0" borderId="56" xfId="111" applyFont="1" applyBorder="1" applyAlignment="1">
      <alignment horizontal="left" vertical="center" wrapText="1"/>
    </xf>
    <xf numFmtId="0" fontId="0" fillId="0" borderId="56" xfId="0" applyBorder="1" applyAlignment="1">
      <alignment horizontal="left" vertical="center" wrapText="1"/>
    </xf>
    <xf numFmtId="0" fontId="0" fillId="0" borderId="56" xfId="111" applyFont="1" applyBorder="1" applyAlignment="1">
      <alignment vertical="center" wrapText="1"/>
    </xf>
    <xf numFmtId="0" fontId="0" fillId="0" borderId="72" xfId="0" applyBorder="1" applyAlignment="1">
      <alignment horizontal="left" vertical="center" wrapText="1"/>
    </xf>
    <xf numFmtId="49" fontId="0" fillId="0" borderId="11" xfId="114" applyNumberFormat="1" applyFont="1" applyBorder="1" applyAlignment="1">
      <alignment horizontal="left" vertical="center" wrapText="1"/>
    </xf>
    <xf numFmtId="0" fontId="0" fillId="0" borderId="11" xfId="0" applyBorder="1" applyAlignment="1">
      <alignment vertical="center" wrapText="1"/>
    </xf>
    <xf numFmtId="49" fontId="0" fillId="0" borderId="11" xfId="0" applyNumberFormat="1" applyBorder="1" applyAlignment="1">
      <alignment vertical="center" wrapText="1"/>
    </xf>
    <xf numFmtId="0" fontId="76" fillId="0" borderId="11" xfId="0" applyFont="1" applyBorder="1" applyAlignment="1">
      <alignment horizontal="center" vertical="center"/>
    </xf>
    <xf numFmtId="0" fontId="78" fillId="0" borderId="11" xfId="0" applyFont="1" applyBorder="1" applyAlignment="1">
      <alignment horizontal="center" vertical="center" wrapText="1"/>
    </xf>
    <xf numFmtId="0" fontId="0" fillId="35" borderId="11" xfId="111" applyFont="1" applyFill="1" applyBorder="1" applyAlignment="1">
      <alignment horizontal="left" vertical="center"/>
    </xf>
    <xf numFmtId="0" fontId="0" fillId="0" borderId="11" xfId="111" applyFont="1" applyBorder="1" applyAlignment="1">
      <alignment horizontal="left" vertical="center" wrapText="1"/>
    </xf>
    <xf numFmtId="0" fontId="41" fillId="0" borderId="74" xfId="111" applyFont="1" applyBorder="1" applyAlignment="1">
      <alignment horizontal="left" vertical="center" wrapText="1"/>
    </xf>
    <xf numFmtId="0" fontId="57" fillId="0" borderId="0" xfId="0" applyFont="1" applyAlignment="1">
      <alignment horizontal="center" vertical="center"/>
    </xf>
    <xf numFmtId="1" fontId="72" fillId="29" borderId="57" xfId="0" applyNumberFormat="1" applyFont="1" applyFill="1" applyBorder="1" applyAlignment="1">
      <alignment horizontal="center" vertical="center"/>
    </xf>
    <xf numFmtId="1" fontId="72" fillId="29" borderId="58" xfId="0" applyNumberFormat="1" applyFont="1" applyFill="1" applyBorder="1" applyAlignment="1">
      <alignment horizontal="center" vertical="center"/>
    </xf>
    <xf numFmtId="1" fontId="72" fillId="29" borderId="59" xfId="0" applyNumberFormat="1" applyFont="1" applyFill="1" applyBorder="1" applyAlignment="1">
      <alignment horizontal="center" vertical="center"/>
    </xf>
    <xf numFmtId="0" fontId="72" fillId="29" borderId="57" xfId="0" applyFont="1" applyFill="1" applyBorder="1" applyAlignment="1">
      <alignment horizontal="center" vertical="center"/>
    </xf>
    <xf numFmtId="0" fontId="72" fillId="29" borderId="58" xfId="0" applyFont="1" applyFill="1" applyBorder="1" applyAlignment="1">
      <alignment horizontal="center" vertical="center"/>
    </xf>
    <xf numFmtId="0" fontId="72" fillId="29" borderId="59" xfId="0" applyFont="1" applyFill="1" applyBorder="1" applyAlignment="1">
      <alignment horizontal="center" vertical="center"/>
    </xf>
    <xf numFmtId="0" fontId="60" fillId="0" borderId="0" xfId="0" applyFont="1" applyAlignment="1">
      <alignment horizontal="center" vertical="center"/>
    </xf>
    <xf numFmtId="0" fontId="60" fillId="0" borderId="60" xfId="0" applyFont="1" applyBorder="1" applyAlignment="1">
      <alignment horizontal="center" vertical="center"/>
    </xf>
    <xf numFmtId="0" fontId="57" fillId="29" borderId="57" xfId="0" applyFont="1" applyFill="1" applyBorder="1" applyAlignment="1">
      <alignment horizontal="center" vertical="center"/>
    </xf>
    <xf numFmtId="0" fontId="57" fillId="29" borderId="58" xfId="0" applyFont="1" applyFill="1" applyBorder="1" applyAlignment="1">
      <alignment horizontal="center" vertical="center"/>
    </xf>
    <xf numFmtId="0" fontId="57" fillId="29" borderId="59" xfId="0" applyFont="1" applyFill="1" applyBorder="1" applyAlignment="1">
      <alignment horizontal="center" vertical="center"/>
    </xf>
    <xf numFmtId="0" fontId="65" fillId="31" borderId="62" xfId="0" applyFont="1" applyFill="1" applyBorder="1" applyAlignment="1">
      <alignment horizontal="center" vertical="center" wrapText="1"/>
    </xf>
    <xf numFmtId="0" fontId="65" fillId="31" borderId="0" xfId="0" applyFont="1" applyFill="1" applyAlignment="1">
      <alignment horizontal="center" vertical="center" wrapText="1"/>
    </xf>
    <xf numFmtId="0" fontId="65" fillId="31" borderId="61" xfId="0" applyFont="1" applyFill="1" applyBorder="1" applyAlignment="1">
      <alignment horizontal="center" vertical="center" wrapText="1"/>
    </xf>
    <xf numFmtId="0" fontId="71" fillId="0" borderId="0" xfId="0" applyFont="1" applyAlignment="1">
      <alignment horizontal="center"/>
    </xf>
    <xf numFmtId="0" fontId="62" fillId="30" borderId="14" xfId="0" applyFont="1" applyFill="1" applyBorder="1" applyAlignment="1">
      <alignment vertical="center" wrapText="1"/>
    </xf>
    <xf numFmtId="0" fontId="61" fillId="30" borderId="57" xfId="0" applyFont="1" applyFill="1" applyBorder="1" applyAlignment="1">
      <alignment horizontal="right" vertical="center"/>
    </xf>
    <xf numFmtId="0" fontId="61" fillId="30" borderId="59" xfId="0" applyFont="1" applyFill="1" applyBorder="1" applyAlignment="1">
      <alignment horizontal="right" vertical="center"/>
    </xf>
    <xf numFmtId="0" fontId="67" fillId="30" borderId="57" xfId="0" applyFont="1" applyFill="1" applyBorder="1" applyAlignment="1">
      <alignment horizontal="right" vertical="center"/>
    </xf>
    <xf numFmtId="0" fontId="67" fillId="30" borderId="59" xfId="0" applyFont="1" applyFill="1" applyBorder="1" applyAlignment="1">
      <alignment horizontal="right" vertical="center"/>
    </xf>
    <xf numFmtId="0" fontId="70" fillId="29" borderId="57" xfId="0" applyFont="1" applyFill="1" applyBorder="1" applyAlignment="1">
      <alignment horizontal="center"/>
    </xf>
    <xf numFmtId="0" fontId="70" fillId="29" borderId="59" xfId="0" applyFont="1" applyFill="1" applyBorder="1" applyAlignment="1">
      <alignment horizontal="center"/>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8" fillId="0" borderId="0" xfId="0" applyFont="1" applyAlignment="1">
      <alignment horizontal="left" vertical="center" wrapText="1"/>
    </xf>
    <xf numFmtId="0" fontId="36" fillId="0" borderId="41"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12" xfId="0" applyFont="1" applyBorder="1" applyAlignment="1">
      <alignment horizontal="center" vertical="center" wrapText="1"/>
    </xf>
    <xf numFmtId="179" fontId="36" fillId="0" borderId="33" xfId="75" applyNumberFormat="1" applyFont="1" applyBorder="1" applyAlignment="1">
      <alignment horizontal="center" vertical="center"/>
    </xf>
    <xf numFmtId="179" fontId="36" fillId="0" borderId="25" xfId="75" applyNumberFormat="1" applyFont="1" applyBorder="1" applyAlignment="1">
      <alignment horizontal="center" vertical="center"/>
    </xf>
    <xf numFmtId="179" fontId="36" fillId="0" borderId="34" xfId="75" applyNumberFormat="1" applyFont="1" applyBorder="1" applyAlignment="1">
      <alignment horizontal="center" vertical="center"/>
    </xf>
    <xf numFmtId="179" fontId="36" fillId="0" borderId="35" xfId="75" applyNumberFormat="1" applyFont="1" applyBorder="1" applyAlignment="1">
      <alignment horizontal="center" vertical="center"/>
    </xf>
    <xf numFmtId="179" fontId="41" fillId="0" borderId="0" xfId="75" applyNumberFormat="1" applyFont="1" applyAlignment="1">
      <alignment horizontal="center" vertical="center"/>
    </xf>
    <xf numFmtId="179" fontId="42" fillId="0" borderId="14" xfId="75" applyNumberFormat="1" applyFont="1" applyBorder="1" applyAlignment="1">
      <alignment horizontal="center" vertical="center"/>
    </xf>
    <xf numFmtId="2" fontId="43" fillId="0" borderId="0" xfId="75" applyNumberFormat="1" applyFont="1" applyAlignment="1">
      <alignment horizontal="left" vertical="center"/>
    </xf>
    <xf numFmtId="49" fontId="36" fillId="0" borderId="36" xfId="75" applyNumberFormat="1" applyFont="1" applyBorder="1" applyAlignment="1">
      <alignment horizontal="center" vertical="center" wrapText="1"/>
    </xf>
    <xf numFmtId="49" fontId="36" fillId="0" borderId="37" xfId="75" applyNumberFormat="1" applyFont="1" applyBorder="1" applyAlignment="1">
      <alignment horizontal="center" vertical="center" wrapText="1"/>
    </xf>
    <xf numFmtId="49" fontId="36" fillId="0" borderId="38" xfId="75" applyNumberFormat="1" applyFont="1" applyBorder="1" applyAlignment="1">
      <alignment horizontal="center" vertical="center" wrapText="1"/>
    </xf>
    <xf numFmtId="179" fontId="36" fillId="0" borderId="28" xfId="75" applyNumberFormat="1" applyFont="1" applyBorder="1" applyAlignment="1">
      <alignment horizontal="center" vertical="center" wrapText="1"/>
    </xf>
    <xf numFmtId="179" fontId="36" fillId="0" borderId="29" xfId="75" applyNumberFormat="1" applyFont="1" applyBorder="1" applyAlignment="1">
      <alignment horizontal="center" vertical="center" wrapText="1"/>
    </xf>
    <xf numFmtId="179" fontId="36" fillId="0" borderId="30" xfId="75" applyNumberFormat="1" applyFont="1" applyBorder="1" applyAlignment="1">
      <alignment horizontal="center" vertical="center" wrapText="1"/>
    </xf>
    <xf numFmtId="179" fontId="36" fillId="0" borderId="28" xfId="75" applyNumberFormat="1" applyFont="1" applyBorder="1" applyAlignment="1">
      <alignment horizontal="center" vertical="center" textRotation="90"/>
    </xf>
    <xf numFmtId="179" fontId="36" fillId="0" borderId="29" xfId="75" applyNumberFormat="1" applyFont="1" applyBorder="1" applyAlignment="1">
      <alignment horizontal="center" vertical="center" textRotation="90"/>
    </xf>
    <xf numFmtId="179" fontId="36" fillId="0" borderId="30" xfId="75" applyNumberFormat="1" applyFont="1" applyBorder="1" applyAlignment="1">
      <alignment horizontal="center" vertical="center" textRotation="90"/>
    </xf>
    <xf numFmtId="2" fontId="36" fillId="0" borderId="28" xfId="75" applyNumberFormat="1" applyFont="1" applyBorder="1" applyAlignment="1">
      <alignment horizontal="center" vertical="center" textRotation="90"/>
    </xf>
    <xf numFmtId="2" fontId="36" fillId="0" borderId="29" xfId="75" applyNumberFormat="1" applyFont="1" applyBorder="1" applyAlignment="1">
      <alignment horizontal="center" vertical="center" textRotation="90"/>
    </xf>
    <xf numFmtId="2" fontId="36" fillId="0" borderId="30" xfId="75" applyNumberFormat="1" applyFont="1" applyBorder="1" applyAlignment="1">
      <alignment horizontal="center" vertical="center" textRotation="90"/>
    </xf>
    <xf numFmtId="179" fontId="36" fillId="0" borderId="31" xfId="75" applyNumberFormat="1" applyFont="1" applyBorder="1" applyAlignment="1">
      <alignment horizontal="center" vertical="center"/>
    </xf>
    <xf numFmtId="179" fontId="36" fillId="0" borderId="32" xfId="75" applyNumberFormat="1" applyFont="1" applyBorder="1" applyAlignment="1">
      <alignment horizontal="center" vertical="center"/>
    </xf>
  </cellXfs>
  <cellStyles count="115">
    <cellStyle name="_Copy of J24_KONKURSA FORMAS_kopsavilkums3" xfId="1" xr:uid="{00000000-0005-0000-0000-000000000000}"/>
    <cellStyle name="_jekaba_24_virsizd" xfId="2" xr:uid="{00000000-0005-0000-0000-000001000000}"/>
    <cellStyle name="_jekaba_24_virsizd2" xfId="3" xr:uid="{00000000-0005-0000-0000-000002000000}"/>
    <cellStyle name="_Jekaba24_ACG" xfId="4" xr:uid="{00000000-0005-0000-0000-000003000000}"/>
    <cellStyle name="_virsizd_j24_konstr_past" xfId="5" xr:uid="{00000000-0005-0000-0000-000004000000}"/>
    <cellStyle name="20% - Accent1" xfId="6" builtinId="30" customBuiltin="1"/>
    <cellStyle name="20% - Accent2" xfId="7" builtinId="34" customBuiltin="1"/>
    <cellStyle name="20% - Accent3" xfId="8" builtinId="38" customBuiltin="1"/>
    <cellStyle name="20% - Accent4" xfId="9" builtinId="42" customBuiltin="1"/>
    <cellStyle name="20% - Accent5" xfId="10" builtinId="46" customBuiltin="1"/>
    <cellStyle name="20% - Accent6" xfId="11" builtinId="50" customBuiltin="1"/>
    <cellStyle name="40% - Accent1" xfId="12" builtinId="31" customBuiltin="1"/>
    <cellStyle name="40% - Accent2" xfId="13" builtinId="35" customBuiltin="1"/>
    <cellStyle name="40% - Accent3" xfId="14" builtinId="39" customBuiltin="1"/>
    <cellStyle name="40% - Accent4" xfId="15" builtinId="43" customBuiltin="1"/>
    <cellStyle name="40% - Accent5" xfId="16" builtinId="47" customBuiltin="1"/>
    <cellStyle name="40% - Accent6" xfId="17" builtinId="51" customBuiltin="1"/>
    <cellStyle name="60% - Accent1" xfId="18" builtinId="32" customBuiltin="1"/>
    <cellStyle name="60% - Accent2" xfId="19" builtinId="36" customBuiltin="1"/>
    <cellStyle name="60% - Accent3" xfId="20" builtinId="40" customBuiltin="1"/>
    <cellStyle name="60% - Accent4" xfId="21" builtinId="44" customBuiltin="1"/>
    <cellStyle name="60% - Accent5" xfId="22" builtinId="48" customBuiltin="1"/>
    <cellStyle name="60% - Accent6" xfId="23" builtinId="52" customBuiltin="1"/>
    <cellStyle name="Äåķåęķūé [0]_laroux" xfId="24" xr:uid="{00000000-0005-0000-0000-000017000000}"/>
    <cellStyle name="Äåķåęķūé_laroux" xfId="25" xr:uid="{00000000-0005-0000-0000-000018000000}"/>
    <cellStyle name="Accent1" xfId="26" builtinId="29" customBuiltin="1"/>
    <cellStyle name="Accent2" xfId="27" builtinId="33" customBuiltin="1"/>
    <cellStyle name="Accent3" xfId="28" builtinId="37" customBuiltin="1"/>
    <cellStyle name="Accent4" xfId="29" builtinId="41" customBuiltin="1"/>
    <cellStyle name="Accent5" xfId="30" builtinId="45" customBuiltin="1"/>
    <cellStyle name="Accent6" xfId="31" builtinId="49" customBuiltin="1"/>
    <cellStyle name="Bad" xfId="32" builtinId="27" customBuiltin="1"/>
    <cellStyle name="Calculation" xfId="33" builtinId="22" customBuiltin="1"/>
    <cellStyle name="Check Cell" xfId="34" builtinId="23" customBuiltin="1"/>
    <cellStyle name="Comma 2" xfId="35" xr:uid="{00000000-0005-0000-0000-000022000000}"/>
    <cellStyle name="Comma 3" xfId="36" xr:uid="{00000000-0005-0000-0000-000023000000}"/>
    <cellStyle name="Comma 4" xfId="37" xr:uid="{00000000-0005-0000-0000-000024000000}"/>
    <cellStyle name="Comma 5" xfId="102" xr:uid="{00000000-0005-0000-0000-000025000000}"/>
    <cellStyle name="d" xfId="38" xr:uid="{00000000-0005-0000-0000-000026000000}"/>
    <cellStyle name="d_kuldiga_buvlaukums_20032009" xfId="39" xr:uid="{00000000-0005-0000-0000-000027000000}"/>
    <cellStyle name="Date" xfId="40" xr:uid="{00000000-0005-0000-0000-000028000000}"/>
    <cellStyle name="Date 2" xfId="41" xr:uid="{00000000-0005-0000-0000-000029000000}"/>
    <cellStyle name="Dezimal [0]_Compiling Utility Macros" xfId="42" xr:uid="{00000000-0005-0000-0000-00002A000000}"/>
    <cellStyle name="Dezimal_Compiling Utility Macros" xfId="43" xr:uid="{00000000-0005-0000-0000-00002B000000}"/>
    <cellStyle name="Divider" xfId="44" xr:uid="{00000000-0005-0000-0000-00002C000000}"/>
    <cellStyle name="Excel Built-in Normal" xfId="93" xr:uid="{00000000-0005-0000-0000-00002D000000}"/>
    <cellStyle name="Explanatory Text" xfId="45" builtinId="53" customBuiltin="1"/>
    <cellStyle name="Fixed" xfId="46" xr:uid="{00000000-0005-0000-0000-00002F000000}"/>
    <cellStyle name="Fixed 2" xfId="47" xr:uid="{00000000-0005-0000-0000-000030000000}"/>
    <cellStyle name="Good" xfId="48" builtinId="26" customBuiltin="1"/>
    <cellStyle name="Good 2" xfId="49" xr:uid="{00000000-0005-0000-0000-000032000000}"/>
    <cellStyle name="Heading 1" xfId="50" builtinId="16" customBuiltin="1"/>
    <cellStyle name="Heading 2" xfId="51" builtinId="17" customBuiltin="1"/>
    <cellStyle name="Heading 3" xfId="52" builtinId="18" customBuiltin="1"/>
    <cellStyle name="Heading 4" xfId="53" builtinId="19" customBuiltin="1"/>
    <cellStyle name="Heading1 1" xfId="54" xr:uid="{00000000-0005-0000-0000-000037000000}"/>
    <cellStyle name="Heading1 2" xfId="55" xr:uid="{00000000-0005-0000-0000-000038000000}"/>
    <cellStyle name="Heading2" xfId="56" xr:uid="{00000000-0005-0000-0000-000039000000}"/>
    <cellStyle name="Heading2 2" xfId="57" xr:uid="{00000000-0005-0000-0000-00003A000000}"/>
    <cellStyle name="Headline I" xfId="58" xr:uid="{00000000-0005-0000-0000-00003B000000}"/>
    <cellStyle name="Headline II" xfId="59" xr:uid="{00000000-0005-0000-0000-00003C000000}"/>
    <cellStyle name="Headline III" xfId="60" xr:uid="{00000000-0005-0000-0000-00003D000000}"/>
    <cellStyle name="Input" xfId="62" builtinId="20" customBuiltin="1"/>
    <cellStyle name="Īįū÷ķūé_laroux" xfId="61" xr:uid="{00000000-0005-0000-0000-00003E000000}"/>
    <cellStyle name="labi" xfId="63" xr:uid="{00000000-0005-0000-0000-000040000000}"/>
    <cellStyle name="Lietojamais" xfId="64" xr:uid="{00000000-0005-0000-0000-000041000000}"/>
    <cellStyle name="Linked Cell" xfId="65" builtinId="24" customBuiltin="1"/>
    <cellStyle name="Neutral" xfId="66" builtinId="28" customBuiltin="1"/>
    <cellStyle name="Neutral 2" xfId="67" xr:uid="{00000000-0005-0000-0000-000044000000}"/>
    <cellStyle name="Normaali_light-98_gun" xfId="68" xr:uid="{00000000-0005-0000-0000-000045000000}"/>
    <cellStyle name="Normal" xfId="0" builtinId="0"/>
    <cellStyle name="Normal 2" xfId="69" xr:uid="{00000000-0005-0000-0000-000047000000}"/>
    <cellStyle name="Normal 2 2" xfId="70" xr:uid="{00000000-0005-0000-0000-000048000000}"/>
    <cellStyle name="Normal 2 3" xfId="94" xr:uid="{00000000-0005-0000-0000-000049000000}"/>
    <cellStyle name="Normal 3" xfId="71" xr:uid="{00000000-0005-0000-0000-00004A000000}"/>
    <cellStyle name="Normal 4" xfId="72" xr:uid="{00000000-0005-0000-0000-00004B000000}"/>
    <cellStyle name="Normal 5" xfId="73" xr:uid="{00000000-0005-0000-0000-00004C000000}"/>
    <cellStyle name="Normal 6" xfId="74" xr:uid="{00000000-0005-0000-0000-00004D000000}"/>
    <cellStyle name="Normal 7" xfId="107" xr:uid="{00000000-0005-0000-0000-00004E000000}"/>
    <cellStyle name="Normal_9908m" xfId="108" xr:uid="{0191DC31-A36A-44F2-8FEE-8B3551709C0B}"/>
    <cellStyle name="Normal_AD-SLIMNICA" xfId="91" xr:uid="{00000000-0005-0000-0000-00004F000000}"/>
    <cellStyle name="Normal_Ford tame new" xfId="113" xr:uid="{CCD04831-99A2-4699-A50E-63EEA573A421}"/>
    <cellStyle name="Normal_Kazino kazino tauers klub" xfId="110" xr:uid="{28C6EEB4-BC00-482B-8B51-C7D69A454BF8}"/>
    <cellStyle name="Normal_RS_spec_vent_17.05" xfId="114" xr:uid="{951AC87B-6DFD-4552-BA3B-F5F33E7158DC}"/>
    <cellStyle name="Normal_T00" xfId="109" xr:uid="{F4192094-7CB7-4DCA-B3D5-0509BDE5BA54}"/>
    <cellStyle name="Normal_Tame-13-31-23korpuss-17.11.2013." xfId="112" xr:uid="{BA4FE521-6141-4CD8-BED7-FFD39C0DD840}"/>
    <cellStyle name="Normal_TameTuristu5-2011-08-06" xfId="75" xr:uid="{00000000-0005-0000-0000-000050000000}"/>
    <cellStyle name="Note" xfId="76" builtinId="10" customBuiltin="1"/>
    <cellStyle name="Output" xfId="77" builtinId="21" customBuiltin="1"/>
    <cellStyle name="Parasts 2" xfId="111" xr:uid="{2CAE779A-D86A-4912-A47E-A4300E76F39E}"/>
    <cellStyle name="Percent 2" xfId="78" xr:uid="{00000000-0005-0000-0000-000053000000}"/>
    <cellStyle name="Percent 3" xfId="100" xr:uid="{00000000-0005-0000-0000-000054000000}"/>
    <cellStyle name="Position" xfId="79" xr:uid="{00000000-0005-0000-0000-000055000000}"/>
    <cellStyle name="Standard_Anpassen der Amortisation" xfId="80" xr:uid="{00000000-0005-0000-0000-000056000000}"/>
    <cellStyle name="Style 1" xfId="81" xr:uid="{00000000-0005-0000-0000-000057000000}"/>
    <cellStyle name="Style 1 2" xfId="95" xr:uid="{00000000-0005-0000-0000-000058000000}"/>
    <cellStyle name="Style 2" xfId="82" xr:uid="{00000000-0005-0000-0000-000059000000}"/>
    <cellStyle name="Title" xfId="83" builtinId="15" customBuiltin="1"/>
    <cellStyle name="Total" xfId="84" builtinId="25" customBuiltin="1"/>
    <cellStyle name="Unit" xfId="85" xr:uid="{00000000-0005-0000-0000-00005C000000}"/>
    <cellStyle name="Währung [0]_Compiling Utility Macros" xfId="86" xr:uid="{00000000-0005-0000-0000-00005D000000}"/>
    <cellStyle name="Währung_Compiling Utility Macros" xfId="87" xr:uid="{00000000-0005-0000-0000-00005E000000}"/>
    <cellStyle name="Warning Text" xfId="88" builtinId="11" customBuiltin="1"/>
    <cellStyle name="Обычный 2" xfId="96" xr:uid="{00000000-0005-0000-0000-000060000000}"/>
    <cellStyle name="Обычный 2 2" xfId="97" xr:uid="{00000000-0005-0000-0000-000061000000}"/>
    <cellStyle name="Обычный 2 2 2" xfId="98" xr:uid="{00000000-0005-0000-0000-000062000000}"/>
    <cellStyle name="Обычный 3" xfId="99" xr:uid="{00000000-0005-0000-0000-000063000000}"/>
    <cellStyle name="Обычный_2009-04-27_PED IESN" xfId="89" xr:uid="{00000000-0005-0000-0000-000064000000}"/>
    <cellStyle name="Обычный_33. OZOLNIEKU NOVADA DOME_OZO SKOLA_TELPU, GAITENU, KAPNU TELPU REMONTS_TAME_VADIMS_2011_02_25_melnraksts" xfId="92" xr:uid="{00000000-0005-0000-0000-000065000000}"/>
    <cellStyle name="Процентный 2" xfId="101" xr:uid="{00000000-0005-0000-0000-000066000000}"/>
    <cellStyle name="Финансовый 2" xfId="103" xr:uid="{00000000-0005-0000-0000-000067000000}"/>
    <cellStyle name="Финансовый 2 2" xfId="104" xr:uid="{00000000-0005-0000-0000-000068000000}"/>
    <cellStyle name="Финансовый 3" xfId="105" xr:uid="{00000000-0005-0000-0000-000069000000}"/>
    <cellStyle name="Финансовый 4" xfId="106" xr:uid="{00000000-0005-0000-0000-00006A000000}"/>
    <cellStyle name="Финансовый_VID_Rigas_Muita BST 1 un 2 karta" xfId="90" xr:uid="{00000000-0005-0000-0000-00006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79022</xdr:colOff>
      <xdr:row>33</xdr:row>
      <xdr:rowOff>41359</xdr:rowOff>
    </xdr:to>
    <xdr:sp macro="" textlink="">
      <xdr:nvSpPr>
        <xdr:cNvPr id="1037" name="Text Box 2">
          <a:extLst>
            <a:ext uri="{FF2B5EF4-FFF2-40B4-BE49-F238E27FC236}">
              <a16:creationId xmlns:a16="http://schemas.microsoft.com/office/drawing/2014/main" id="{00000000-0008-0000-0100-00000D040000}"/>
            </a:ext>
          </a:extLst>
        </xdr:cNvPr>
        <xdr:cNvSpPr txBox="1">
          <a:spLocks noChangeArrowheads="1"/>
        </xdr:cNvSpPr>
      </xdr:nvSpPr>
      <xdr:spPr bwMode="auto">
        <a:xfrm>
          <a:off x="4470400" y="6527800"/>
          <a:ext cx="889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2</xdr:col>
      <xdr:colOff>0</xdr:colOff>
      <xdr:row>32</xdr:row>
      <xdr:rowOff>0</xdr:rowOff>
    </xdr:from>
    <xdr:to>
      <xdr:col>2</xdr:col>
      <xdr:colOff>79022</xdr:colOff>
      <xdr:row>33</xdr:row>
      <xdr:rowOff>41359</xdr:rowOff>
    </xdr:to>
    <xdr:sp macro="" textlink="">
      <xdr:nvSpPr>
        <xdr:cNvPr id="1038" name="Text Box 3">
          <a:extLst>
            <a:ext uri="{FF2B5EF4-FFF2-40B4-BE49-F238E27FC236}">
              <a16:creationId xmlns:a16="http://schemas.microsoft.com/office/drawing/2014/main" id="{00000000-0008-0000-0100-00000E040000}"/>
            </a:ext>
          </a:extLst>
        </xdr:cNvPr>
        <xdr:cNvSpPr txBox="1">
          <a:spLocks noChangeArrowheads="1"/>
        </xdr:cNvSpPr>
      </xdr:nvSpPr>
      <xdr:spPr bwMode="auto">
        <a:xfrm>
          <a:off x="4470400" y="6527800"/>
          <a:ext cx="889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2</xdr:col>
      <xdr:colOff>0</xdr:colOff>
      <xdr:row>32</xdr:row>
      <xdr:rowOff>0</xdr:rowOff>
    </xdr:from>
    <xdr:to>
      <xdr:col>2</xdr:col>
      <xdr:colOff>79022</xdr:colOff>
      <xdr:row>33</xdr:row>
      <xdr:rowOff>41359</xdr:rowOff>
    </xdr:to>
    <xdr:sp macro="" textlink="">
      <xdr:nvSpPr>
        <xdr:cNvPr id="1039" name="Text Box 4">
          <a:extLst>
            <a:ext uri="{FF2B5EF4-FFF2-40B4-BE49-F238E27FC236}">
              <a16:creationId xmlns:a16="http://schemas.microsoft.com/office/drawing/2014/main" id="{00000000-0008-0000-0100-00000F040000}"/>
            </a:ext>
          </a:extLst>
        </xdr:cNvPr>
        <xdr:cNvSpPr txBox="1">
          <a:spLocks noChangeArrowheads="1"/>
        </xdr:cNvSpPr>
      </xdr:nvSpPr>
      <xdr:spPr bwMode="auto">
        <a:xfrm>
          <a:off x="4470400" y="6527800"/>
          <a:ext cx="889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2</xdr:col>
      <xdr:colOff>0</xdr:colOff>
      <xdr:row>32</xdr:row>
      <xdr:rowOff>0</xdr:rowOff>
    </xdr:from>
    <xdr:to>
      <xdr:col>2</xdr:col>
      <xdr:colOff>79022</xdr:colOff>
      <xdr:row>33</xdr:row>
      <xdr:rowOff>41359</xdr:rowOff>
    </xdr:to>
    <xdr:sp macro="" textlink="">
      <xdr:nvSpPr>
        <xdr:cNvPr id="1040" name="Text Box 5">
          <a:extLst>
            <a:ext uri="{FF2B5EF4-FFF2-40B4-BE49-F238E27FC236}">
              <a16:creationId xmlns:a16="http://schemas.microsoft.com/office/drawing/2014/main" id="{00000000-0008-0000-0100-000010040000}"/>
            </a:ext>
          </a:extLst>
        </xdr:cNvPr>
        <xdr:cNvSpPr txBox="1">
          <a:spLocks noChangeArrowheads="1"/>
        </xdr:cNvSpPr>
      </xdr:nvSpPr>
      <xdr:spPr bwMode="auto">
        <a:xfrm>
          <a:off x="4470400" y="6527800"/>
          <a:ext cx="889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bs01\Dokument\Ingrida%20Lipska\2006\BIKERNIEKU162\TAMES\1.kartaBuvdarbi\Bikernieku162_21.11.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bs01\Dokument\Ingrida%20Lipska\2006\MNometnu16\tames\MNometnu_21.08.200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3"/>
  <sheetViews>
    <sheetView showZeros="0" topLeftCell="A13" zoomScale="85" zoomScaleNormal="120" workbookViewId="0">
      <selection activeCell="I41" sqref="I41"/>
    </sheetView>
  </sheetViews>
  <sheetFormatPr defaultRowHeight="15.75"/>
  <cols>
    <col min="1" max="1" width="18.7109375" style="152" customWidth="1"/>
    <col min="2" max="2" width="40.5703125" style="152" customWidth="1"/>
    <col min="3" max="3" width="10.5703125" style="152" customWidth="1"/>
    <col min="4" max="4" width="9.140625" style="152"/>
    <col min="5" max="5" width="8.85546875" style="152" customWidth="1"/>
    <col min="6" max="6" width="9.140625" style="152" hidden="1" customWidth="1"/>
    <col min="7" max="8" width="9.140625" style="152"/>
    <col min="9" max="9" width="11.7109375" style="152" customWidth="1"/>
    <col min="10" max="10" width="9.140625" style="152" hidden="1" customWidth="1"/>
    <col min="11" max="11" width="18.140625" style="152" customWidth="1"/>
    <col min="12" max="16384" width="9.140625" style="152"/>
  </cols>
  <sheetData>
    <row r="1" spans="1:11" ht="20.25">
      <c r="A1" s="430" t="s">
        <v>68</v>
      </c>
      <c r="B1" s="430"/>
      <c r="C1" s="430"/>
    </row>
    <row r="2" spans="1:11" ht="20.25">
      <c r="A2" s="430" t="s">
        <v>69</v>
      </c>
      <c r="B2" s="430"/>
      <c r="C2" s="430"/>
      <c r="D2" s="153"/>
      <c r="E2" s="153"/>
      <c r="F2" s="153"/>
      <c r="G2" s="153"/>
      <c r="H2" s="153"/>
    </row>
    <row r="3" spans="1:11" ht="20.25">
      <c r="A3" s="154"/>
      <c r="B3" s="154"/>
      <c r="C3" s="154"/>
      <c r="D3" s="153"/>
      <c r="E3" s="153"/>
      <c r="F3" s="153"/>
      <c r="G3" s="153"/>
      <c r="H3" s="153"/>
    </row>
    <row r="4" spans="1:11">
      <c r="A4" s="155" t="s">
        <v>70</v>
      </c>
      <c r="B4" s="193" t="s">
        <v>95</v>
      </c>
      <c r="C4" s="196"/>
      <c r="D4" s="431">
        <v>40003359306</v>
      </c>
      <c r="E4" s="432"/>
      <c r="F4" s="433"/>
      <c r="G4" s="197"/>
      <c r="H4" s="434" t="s">
        <v>96</v>
      </c>
      <c r="I4" s="435"/>
      <c r="J4" s="435"/>
      <c r="K4" s="436"/>
    </row>
    <row r="5" spans="1:11" ht="20.25">
      <c r="A5" s="155"/>
      <c r="B5" s="157" t="s">
        <v>71</v>
      </c>
      <c r="C5" s="154"/>
      <c r="D5" s="437" t="s">
        <v>72</v>
      </c>
      <c r="E5" s="437"/>
      <c r="F5" s="437"/>
      <c r="G5" s="153"/>
      <c r="H5" s="438" t="s">
        <v>73</v>
      </c>
      <c r="I5" s="438"/>
      <c r="J5" s="438"/>
      <c r="K5" s="438"/>
    </row>
    <row r="6" spans="1:11" ht="20.25">
      <c r="A6" s="155" t="s">
        <v>74</v>
      </c>
      <c r="B6" s="198"/>
      <c r="C6" s="154"/>
      <c r="D6" s="153"/>
      <c r="E6" s="153"/>
      <c r="F6" s="153"/>
      <c r="G6" s="153"/>
      <c r="H6" s="153"/>
    </row>
    <row r="7" spans="1:11" ht="20.25">
      <c r="A7" s="155"/>
      <c r="B7" s="157" t="s">
        <v>75</v>
      </c>
      <c r="C7" s="154"/>
      <c r="D7" s="153"/>
      <c r="E7" s="153"/>
      <c r="F7" s="153"/>
      <c r="G7" s="153"/>
      <c r="H7" s="153"/>
    </row>
    <row r="8" spans="1:11" ht="20.25">
      <c r="A8" s="155"/>
      <c r="B8" s="155"/>
      <c r="C8" s="154"/>
      <c r="D8" s="153"/>
      <c r="E8" s="153"/>
      <c r="F8" s="153"/>
      <c r="G8" s="153"/>
      <c r="H8" s="153"/>
    </row>
    <row r="9" spans="1:11" ht="20.25">
      <c r="A9" s="155" t="s">
        <v>76</v>
      </c>
      <c r="B9" s="156"/>
      <c r="C9" s="154"/>
      <c r="D9" s="439"/>
      <c r="E9" s="440"/>
      <c r="F9" s="441"/>
      <c r="G9" s="153"/>
      <c r="H9" s="439"/>
      <c r="I9" s="440"/>
      <c r="J9" s="440"/>
      <c r="K9" s="441"/>
    </row>
    <row r="10" spans="1:11">
      <c r="A10" s="158"/>
      <c r="B10" s="157" t="s">
        <v>71</v>
      </c>
      <c r="C10" s="159"/>
      <c r="D10" s="437" t="s">
        <v>72</v>
      </c>
      <c r="E10" s="437"/>
      <c r="F10" s="437"/>
      <c r="G10" s="159"/>
      <c r="H10" s="438" t="s">
        <v>73</v>
      </c>
      <c r="I10" s="438"/>
      <c r="J10" s="438"/>
      <c r="K10" s="438"/>
    </row>
    <row r="11" spans="1:11">
      <c r="A11" s="158"/>
      <c r="B11" s="158"/>
      <c r="C11" s="160"/>
      <c r="D11" s="161"/>
      <c r="E11" s="159"/>
      <c r="F11" s="159"/>
      <c r="G11" s="159"/>
      <c r="H11" s="159"/>
      <c r="I11" s="159"/>
      <c r="J11" s="159"/>
      <c r="K11" s="159"/>
    </row>
    <row r="12" spans="1:11" ht="57" customHeight="1">
      <c r="A12" s="162" t="s">
        <v>77</v>
      </c>
      <c r="B12" s="442" t="s">
        <v>101</v>
      </c>
      <c r="C12" s="443"/>
      <c r="D12" s="443"/>
      <c r="E12" s="443"/>
      <c r="F12" s="443"/>
      <c r="G12" s="444"/>
      <c r="H12" s="439"/>
      <c r="I12" s="440"/>
      <c r="J12" s="440"/>
      <c r="K12" s="441"/>
    </row>
    <row r="13" spans="1:11" ht="8.25" customHeight="1">
      <c r="A13" s="162"/>
      <c r="B13" s="163"/>
      <c r="C13" s="164"/>
      <c r="D13" s="164"/>
      <c r="E13" s="159"/>
      <c r="F13" s="159"/>
      <c r="G13" s="159"/>
      <c r="H13" s="438" t="s">
        <v>78</v>
      </c>
      <c r="I13" s="438"/>
      <c r="J13" s="438"/>
      <c r="K13" s="438"/>
    </row>
    <row r="14" spans="1:11" s="159" customFormat="1" ht="12.75">
      <c r="A14" s="165"/>
      <c r="B14" s="165"/>
      <c r="G14" s="166"/>
    </row>
    <row r="15" spans="1:11" s="159" customFormat="1">
      <c r="A15" s="158" t="s">
        <v>79</v>
      </c>
      <c r="B15" s="194" t="s">
        <v>503</v>
      </c>
      <c r="C15" s="195"/>
      <c r="D15" s="434" t="s">
        <v>93</v>
      </c>
      <c r="E15" s="435"/>
      <c r="F15" s="436"/>
      <c r="G15" s="195"/>
      <c r="H15" s="434" t="s">
        <v>94</v>
      </c>
      <c r="I15" s="435"/>
      <c r="J15" s="435"/>
      <c r="K15" s="436"/>
    </row>
    <row r="16" spans="1:11" s="159" customFormat="1" ht="13.5">
      <c r="A16" s="158"/>
      <c r="B16" s="157" t="s">
        <v>80</v>
      </c>
      <c r="C16" s="167"/>
      <c r="D16" s="437" t="s">
        <v>81</v>
      </c>
      <c r="E16" s="437"/>
      <c r="F16" s="437"/>
      <c r="H16" s="438" t="s">
        <v>82</v>
      </c>
      <c r="I16" s="438"/>
      <c r="J16" s="438"/>
      <c r="K16" s="438"/>
    </row>
    <row r="17" spans="1:20" s="159" customFormat="1" ht="15" customHeight="1">
      <c r="A17" s="168"/>
      <c r="B17" s="168"/>
      <c r="C17" s="169"/>
    </row>
    <row r="18" spans="1:20" s="159" customFormat="1" ht="15" customHeight="1">
      <c r="A18" s="168"/>
      <c r="B18" s="168"/>
      <c r="C18" s="169"/>
    </row>
    <row r="19" spans="1:20" s="159" customFormat="1" ht="15" customHeight="1">
      <c r="A19" s="168"/>
      <c r="B19" s="170"/>
      <c r="C19" s="167" t="s">
        <v>83</v>
      </c>
    </row>
    <row r="20" spans="1:20" s="159" customFormat="1" ht="12.95" customHeight="1">
      <c r="A20" s="171"/>
      <c r="B20" s="446"/>
      <c r="C20" s="446"/>
    </row>
    <row r="21" spans="1:20" s="159" customFormat="1" ht="41.25" customHeight="1">
      <c r="A21" s="172" t="s">
        <v>84</v>
      </c>
      <c r="B21" s="173" t="s">
        <v>0</v>
      </c>
      <c r="C21" s="173" t="s">
        <v>85</v>
      </c>
    </row>
    <row r="22" spans="1:20" s="159" customFormat="1" ht="12.75">
      <c r="A22" s="174">
        <v>1</v>
      </c>
      <c r="B22" s="175">
        <v>2</v>
      </c>
      <c r="C22" s="175">
        <v>3</v>
      </c>
    </row>
    <row r="23" spans="1:20" s="159" customFormat="1" ht="15" customHeight="1">
      <c r="A23" s="176"/>
      <c r="B23" s="177"/>
      <c r="C23" s="177"/>
    </row>
    <row r="24" spans="1:20" s="159" customFormat="1" ht="27" customHeight="1">
      <c r="A24" s="178">
        <v>1</v>
      </c>
      <c r="B24" s="179" t="s">
        <v>86</v>
      </c>
      <c r="C24" s="180">
        <f>Kopsavilkums!D30</f>
        <v>0</v>
      </c>
    </row>
    <row r="25" spans="1:20" s="159" customFormat="1" ht="15" customHeight="1">
      <c r="A25" s="181"/>
      <c r="B25" s="182" t="s">
        <v>9</v>
      </c>
      <c r="C25" s="183">
        <f>SUM(C24:C24)</f>
        <v>0</v>
      </c>
    </row>
    <row r="26" spans="1:20" s="159" customFormat="1" ht="15" customHeight="1">
      <c r="A26" s="447" t="s">
        <v>87</v>
      </c>
      <c r="B26" s="448"/>
      <c r="C26" s="184">
        <f>ROUND(C25*21%,2)</f>
        <v>0</v>
      </c>
    </row>
    <row r="27" spans="1:20" s="159" customFormat="1" ht="15" customHeight="1">
      <c r="A27" s="449" t="s">
        <v>88</v>
      </c>
      <c r="B27" s="450"/>
      <c r="C27" s="185">
        <f>SUM(C25:C26)</f>
        <v>0</v>
      </c>
    </row>
    <row r="28" spans="1:20" s="159" customFormat="1" ht="15" customHeight="1">
      <c r="A28" s="168"/>
    </row>
    <row r="29" spans="1:20" s="159" customFormat="1" ht="15" customHeight="1"/>
    <row r="30" spans="1:20" ht="15" customHeight="1">
      <c r="A30" s="186" t="s">
        <v>89</v>
      </c>
      <c r="B30" s="156"/>
      <c r="C30" s="187"/>
      <c r="D30" s="439"/>
      <c r="E30" s="440"/>
      <c r="F30" s="441"/>
      <c r="G30" s="187"/>
      <c r="H30" s="451"/>
      <c r="I30" s="452"/>
      <c r="J30" s="187"/>
      <c r="K30" s="187"/>
      <c r="L30" s="187"/>
      <c r="M30" s="187"/>
      <c r="N30" s="187"/>
      <c r="O30" s="187"/>
      <c r="P30" s="187"/>
      <c r="Q30" s="187"/>
      <c r="R30" s="187"/>
      <c r="S30" s="187"/>
      <c r="T30" s="188"/>
    </row>
    <row r="31" spans="1:20" ht="15" customHeight="1">
      <c r="A31" s="189"/>
      <c r="B31" s="157" t="s">
        <v>90</v>
      </c>
      <c r="C31" s="187"/>
      <c r="D31" s="437" t="s">
        <v>91</v>
      </c>
      <c r="E31" s="437"/>
      <c r="F31" s="437"/>
      <c r="G31" s="187"/>
      <c r="H31" s="445" t="s">
        <v>92</v>
      </c>
      <c r="I31" s="445"/>
      <c r="J31" s="187"/>
      <c r="K31" s="187"/>
      <c r="L31" s="187"/>
      <c r="M31" s="187"/>
      <c r="N31" s="187"/>
      <c r="O31" s="187"/>
      <c r="P31" s="187"/>
      <c r="Q31" s="187"/>
      <c r="R31" s="187"/>
      <c r="S31" s="187"/>
      <c r="T31" s="188"/>
    </row>
    <row r="32" spans="1:20" ht="15" customHeight="1">
      <c r="A32" s="189"/>
      <c r="B32" s="187"/>
      <c r="C32" s="187"/>
      <c r="D32" s="187"/>
      <c r="E32" s="187"/>
      <c r="F32" s="187"/>
      <c r="G32" s="187"/>
      <c r="H32" s="187"/>
      <c r="I32" s="187"/>
      <c r="J32" s="187"/>
      <c r="K32" s="187"/>
      <c r="L32" s="187"/>
      <c r="M32" s="187"/>
      <c r="N32" s="187"/>
      <c r="O32" s="187"/>
      <c r="P32" s="187"/>
      <c r="Q32" s="187"/>
      <c r="R32" s="187"/>
      <c r="S32" s="187"/>
      <c r="T32" s="188"/>
    </row>
    <row r="33" spans="1:20" ht="15" customHeight="1">
      <c r="A33" s="189"/>
      <c r="B33" s="187"/>
      <c r="C33" s="187"/>
      <c r="D33" s="187"/>
      <c r="E33" s="187"/>
      <c r="F33" s="187"/>
      <c r="G33" s="187"/>
      <c r="H33" s="187"/>
      <c r="I33" s="187"/>
      <c r="J33" s="187"/>
      <c r="K33" s="187"/>
      <c r="L33" s="187"/>
      <c r="M33" s="187"/>
      <c r="N33" s="187"/>
      <c r="O33" s="187"/>
      <c r="P33" s="187"/>
      <c r="Q33" s="187"/>
      <c r="R33" s="187"/>
      <c r="S33" s="187"/>
      <c r="T33" s="188"/>
    </row>
    <row r="34" spans="1:20" ht="15" customHeight="1">
      <c r="A34" s="189"/>
      <c r="B34" s="187"/>
      <c r="C34" s="187"/>
      <c r="D34" s="187"/>
      <c r="E34" s="187"/>
      <c r="F34" s="187"/>
      <c r="G34" s="187"/>
      <c r="H34" s="187"/>
      <c r="I34" s="187"/>
      <c r="J34" s="187"/>
      <c r="K34" s="187"/>
      <c r="L34" s="187"/>
      <c r="M34" s="187"/>
      <c r="N34" s="187"/>
      <c r="O34" s="187"/>
      <c r="P34" s="187"/>
      <c r="Q34" s="187"/>
      <c r="R34" s="187"/>
      <c r="S34" s="187"/>
      <c r="T34" s="188"/>
    </row>
    <row r="35" spans="1:20" ht="15" customHeight="1">
      <c r="A35" s="189"/>
      <c r="B35" s="190"/>
      <c r="C35" s="190"/>
      <c r="D35" s="190"/>
      <c r="E35" s="190"/>
      <c r="F35" s="190"/>
      <c r="G35" s="190"/>
      <c r="H35" s="190"/>
      <c r="I35" s="190"/>
      <c r="J35" s="190"/>
      <c r="K35" s="190"/>
      <c r="L35" s="190"/>
      <c r="M35" s="190"/>
      <c r="N35" s="190"/>
      <c r="O35" s="190"/>
      <c r="P35" s="190"/>
      <c r="Q35" s="190"/>
      <c r="R35" s="190"/>
      <c r="S35" s="190"/>
      <c r="T35" s="191"/>
    </row>
    <row r="36" spans="1:20" ht="15" customHeight="1">
      <c r="A36" s="168"/>
      <c r="C36" s="159"/>
    </row>
    <row r="37" spans="1:20" ht="15" customHeight="1">
      <c r="C37" s="159"/>
    </row>
    <row r="38" spans="1:20" ht="15" customHeight="1"/>
    <row r="39" spans="1:20" ht="15" customHeight="1">
      <c r="A39" s="192"/>
      <c r="B39" s="192"/>
      <c r="C39" s="192"/>
    </row>
    <row r="40" spans="1:20" ht="15" customHeight="1">
      <c r="A40" s="192"/>
      <c r="B40" s="192"/>
      <c r="C40" s="192"/>
    </row>
    <row r="41" spans="1:20" ht="15" customHeight="1">
      <c r="A41" s="192"/>
      <c r="B41" s="192"/>
      <c r="C41" s="192"/>
    </row>
    <row r="42" spans="1:20" ht="15" customHeight="1"/>
    <row r="43" spans="1:20" ht="15" customHeight="1"/>
  </sheetData>
  <sheetProtection selectLockedCells="1" selectUnlockedCells="1"/>
  <mergeCells count="24">
    <mergeCell ref="D31:F31"/>
    <mergeCell ref="H31:I31"/>
    <mergeCell ref="B20:C20"/>
    <mergeCell ref="A26:B26"/>
    <mergeCell ref="A27:B27"/>
    <mergeCell ref="D30:F30"/>
    <mergeCell ref="H30:I30"/>
    <mergeCell ref="H13:K13"/>
    <mergeCell ref="D15:F15"/>
    <mergeCell ref="H15:K15"/>
    <mergeCell ref="D16:F16"/>
    <mergeCell ref="H16:K16"/>
    <mergeCell ref="D9:F9"/>
    <mergeCell ref="H9:K9"/>
    <mergeCell ref="D10:F10"/>
    <mergeCell ref="H10:K10"/>
    <mergeCell ref="B12:G12"/>
    <mergeCell ref="H12:K12"/>
    <mergeCell ref="A1:C1"/>
    <mergeCell ref="A2:C2"/>
    <mergeCell ref="D4:F4"/>
    <mergeCell ref="H4:K4"/>
    <mergeCell ref="D5:F5"/>
    <mergeCell ref="H5:K5"/>
  </mergeCells>
  <phoneticPr fontId="34" type="noConversion"/>
  <pageMargins left="0.59055118110236227" right="0.19685039370078741" top="0.62992125984251968"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01"/>
  <sheetViews>
    <sheetView topLeftCell="A12" workbookViewId="0">
      <selection activeCell="B22" sqref="B22"/>
    </sheetView>
  </sheetViews>
  <sheetFormatPr defaultRowHeight="12.75"/>
  <cols>
    <col min="1" max="1" width="3.28515625" style="46" customWidth="1"/>
    <col min="2" max="2" width="53.85546875" style="26" customWidth="1"/>
    <col min="3" max="3" width="5.140625" style="18" customWidth="1"/>
    <col min="4" max="4" width="6.85546875" style="27" customWidth="1"/>
    <col min="5" max="5" width="5.42578125" style="18" customWidth="1"/>
    <col min="6" max="6" width="8" style="18" customWidth="1"/>
    <col min="7" max="7" width="7.85546875" style="18" customWidth="1"/>
    <col min="8" max="8" width="7.28515625" style="18" customWidth="1"/>
    <col min="9" max="9" width="7.425781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27" customWidth="1"/>
    <col min="16" max="16" width="8.85546875" style="19" customWidth="1"/>
    <col min="17" max="18" width="10.85546875" style="19" customWidth="1"/>
    <col min="19" max="255" width="11.42578125" style="19" customWidth="1"/>
    <col min="256" max="16384" width="9.140625" style="19"/>
  </cols>
  <sheetData>
    <row r="1" spans="1:15">
      <c r="A1" s="466" t="s">
        <v>57</v>
      </c>
      <c r="B1" s="466"/>
      <c r="C1" s="466"/>
      <c r="D1" s="466"/>
      <c r="E1" s="466"/>
      <c r="F1" s="466"/>
      <c r="G1" s="466"/>
      <c r="H1" s="466"/>
      <c r="I1" s="466"/>
      <c r="J1" s="466"/>
      <c r="K1" s="466"/>
      <c r="L1" s="466"/>
      <c r="M1" s="466"/>
      <c r="N1" s="466"/>
      <c r="O1" s="466"/>
    </row>
    <row r="2" spans="1:15">
      <c r="A2" s="467" t="s">
        <v>296</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403"/>
    </row>
    <row r="4" spans="1:15" s="17" customFormat="1">
      <c r="A4" s="17" t="str">
        <f>Kopsavilkums!A4</f>
        <v>Būves nosaukums:  Daudzdzīvokļu ēka</v>
      </c>
      <c r="B4" s="21"/>
      <c r="C4" s="21"/>
      <c r="D4" s="22"/>
      <c r="E4" s="22"/>
      <c r="F4" s="22"/>
      <c r="G4" s="22"/>
      <c r="H4" s="22"/>
      <c r="I4" s="22"/>
      <c r="J4" s="23"/>
      <c r="K4" s="23"/>
      <c r="L4" s="23"/>
      <c r="M4" s="23"/>
      <c r="N4" s="23"/>
      <c r="O4" s="404"/>
    </row>
    <row r="5" spans="1:15" s="17" customFormat="1">
      <c r="A5" s="17" t="str">
        <f>Kopsavilkums!A5</f>
        <v xml:space="preserve">Objekta nosaukums: Energoefektivitātes paaugstināšanas projekts dzīvojamai mājai </v>
      </c>
      <c r="D5" s="23"/>
      <c r="E5" s="23"/>
      <c r="F5" s="23"/>
      <c r="G5" s="23"/>
      <c r="H5" s="23"/>
      <c r="I5" s="23"/>
      <c r="J5" s="23"/>
      <c r="K5" s="23"/>
      <c r="L5" s="23"/>
      <c r="M5" s="23"/>
      <c r="N5" s="23"/>
      <c r="O5" s="404"/>
    </row>
    <row r="6" spans="1:15" s="17" customFormat="1">
      <c r="A6" s="17" t="str">
        <f>Kopsavilkums!A6</f>
        <v>Objekta adrese:  Nākotnes ielā 36, Ķekava, Ķekavas pag., Ķekavas nov., LV-2123, KAD.NR.80700081254</v>
      </c>
      <c r="D6" s="23"/>
      <c r="E6" s="23"/>
      <c r="F6" s="23"/>
      <c r="G6" s="23"/>
      <c r="H6" s="23"/>
      <c r="I6" s="23"/>
      <c r="J6" s="23"/>
      <c r="K6" s="23"/>
      <c r="L6" s="23"/>
      <c r="M6" s="23"/>
      <c r="N6" s="23"/>
      <c r="O6" s="404"/>
    </row>
    <row r="7" spans="1:15">
      <c r="A7" s="19"/>
      <c r="B7" s="19"/>
      <c r="C7" s="19"/>
      <c r="D7" s="19"/>
      <c r="E7" s="19"/>
      <c r="F7" s="19"/>
    </row>
    <row r="8" spans="1:15">
      <c r="A8" s="25"/>
      <c r="E8" s="24"/>
      <c r="K8" s="24" t="s">
        <v>41</v>
      </c>
      <c r="M8" s="468">
        <f>O88</f>
        <v>0</v>
      </c>
      <c r="N8" s="468"/>
    </row>
    <row r="9" spans="1:15">
      <c r="A9" s="25"/>
      <c r="E9" s="24"/>
      <c r="K9" s="29" t="str">
        <f>Kopsavilkums!E10</f>
        <v>Tāme sastādīta: 2019. gada .........</v>
      </c>
      <c r="L9" s="30"/>
      <c r="M9" s="28"/>
      <c r="N9" s="30"/>
    </row>
    <row r="10" spans="1:15">
      <c r="A10" s="31"/>
      <c r="B10" s="32"/>
    </row>
    <row r="11" spans="1:15" ht="13.5" thickBot="1">
      <c r="A11" s="469" t="s">
        <v>15</v>
      </c>
      <c r="B11" s="472" t="s">
        <v>11</v>
      </c>
      <c r="C11" s="475" t="s">
        <v>16</v>
      </c>
      <c r="D11" s="478" t="s">
        <v>17</v>
      </c>
      <c r="E11" s="481" t="s">
        <v>12</v>
      </c>
      <c r="F11" s="481"/>
      <c r="G11" s="481"/>
      <c r="H11" s="481"/>
      <c r="I11" s="481"/>
      <c r="J11" s="481"/>
      <c r="K11" s="462" t="s">
        <v>13</v>
      </c>
      <c r="L11" s="462"/>
      <c r="M11" s="462"/>
      <c r="N11" s="462"/>
      <c r="O11" s="463"/>
    </row>
    <row r="12" spans="1:15" ht="13.5" thickBot="1">
      <c r="A12" s="470"/>
      <c r="B12" s="473"/>
      <c r="C12" s="476"/>
      <c r="D12" s="479"/>
      <c r="E12" s="482"/>
      <c r="F12" s="482"/>
      <c r="G12" s="482"/>
      <c r="H12" s="482"/>
      <c r="I12" s="482"/>
      <c r="J12" s="482"/>
      <c r="K12" s="464" t="s">
        <v>18</v>
      </c>
      <c r="L12" s="464"/>
      <c r="M12" s="464" t="s">
        <v>19</v>
      </c>
      <c r="N12" s="464"/>
      <c r="O12" s="465" t="s">
        <v>20</v>
      </c>
    </row>
    <row r="13" spans="1:15" ht="45">
      <c r="A13" s="471"/>
      <c r="B13" s="474"/>
      <c r="C13" s="477"/>
      <c r="D13" s="480"/>
      <c r="E13" s="63" t="s">
        <v>21</v>
      </c>
      <c r="F13" s="63" t="s">
        <v>35</v>
      </c>
      <c r="G13" s="63" t="s">
        <v>36</v>
      </c>
      <c r="H13" s="63" t="s">
        <v>37</v>
      </c>
      <c r="I13" s="64" t="s">
        <v>38</v>
      </c>
      <c r="J13" s="64" t="s">
        <v>39</v>
      </c>
      <c r="K13" s="65" t="s">
        <v>22</v>
      </c>
      <c r="L13" s="63" t="s">
        <v>36</v>
      </c>
      <c r="M13" s="63" t="s">
        <v>37</v>
      </c>
      <c r="N13" s="64" t="s">
        <v>38</v>
      </c>
      <c r="O13" s="405" t="s">
        <v>40</v>
      </c>
    </row>
    <row r="14" spans="1:15">
      <c r="A14" s="33">
        <v>1</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406">
        <f t="shared" si="0"/>
        <v>15</v>
      </c>
    </row>
    <row r="15" spans="1:15" ht="14.25">
      <c r="A15" s="305"/>
      <c r="B15" s="306" t="s">
        <v>103</v>
      </c>
      <c r="C15" s="305"/>
      <c r="D15" s="307"/>
      <c r="E15" s="146"/>
      <c r="F15" s="144"/>
      <c r="G15" s="145"/>
      <c r="H15" s="144"/>
      <c r="I15" s="144"/>
      <c r="J15" s="144">
        <f t="shared" ref="J15:J18" si="1">I15+H15+G15</f>
        <v>0</v>
      </c>
      <c r="K15" s="144"/>
      <c r="L15" s="144"/>
      <c r="M15" s="144"/>
      <c r="N15" s="144"/>
      <c r="O15" s="144">
        <f t="shared" ref="O15:O18" si="2">N15+M15+L15</f>
        <v>0</v>
      </c>
    </row>
    <row r="16" spans="1:15" ht="25.5">
      <c r="A16" s="308">
        <v>1</v>
      </c>
      <c r="B16" s="309" t="s">
        <v>297</v>
      </c>
      <c r="C16" s="310" t="s">
        <v>112</v>
      </c>
      <c r="D16" s="311">
        <v>240</v>
      </c>
      <c r="E16" s="146"/>
      <c r="F16" s="144"/>
      <c r="G16" s="144"/>
      <c r="H16" s="144"/>
      <c r="I16" s="144"/>
      <c r="J16" s="144">
        <f t="shared" si="1"/>
        <v>0</v>
      </c>
      <c r="K16" s="144"/>
      <c r="L16" s="144"/>
      <c r="M16" s="144"/>
      <c r="N16" s="144"/>
      <c r="O16" s="144">
        <f t="shared" si="2"/>
        <v>0</v>
      </c>
    </row>
    <row r="17" spans="1:15" ht="14.25">
      <c r="A17" s="308">
        <f>A16+1</f>
        <v>2</v>
      </c>
      <c r="B17" s="309" t="s">
        <v>298</v>
      </c>
      <c r="C17" s="312" t="s">
        <v>299</v>
      </c>
      <c r="D17" s="310">
        <v>96</v>
      </c>
      <c r="E17" s="146"/>
      <c r="F17" s="144"/>
      <c r="G17" s="144"/>
      <c r="H17" s="144"/>
      <c r="I17" s="144"/>
      <c r="J17" s="144">
        <f t="shared" si="1"/>
        <v>0</v>
      </c>
      <c r="K17" s="144"/>
      <c r="L17" s="144"/>
      <c r="M17" s="144"/>
      <c r="N17" s="144"/>
      <c r="O17" s="144">
        <f t="shared" si="2"/>
        <v>0</v>
      </c>
    </row>
    <row r="18" spans="1:15" ht="15">
      <c r="A18" s="313"/>
      <c r="B18" s="314" t="s">
        <v>300</v>
      </c>
      <c r="C18" s="315"/>
      <c r="D18" s="316"/>
      <c r="E18" s="146"/>
      <c r="F18" s="144"/>
      <c r="G18" s="144"/>
      <c r="H18" s="144"/>
      <c r="I18" s="144"/>
      <c r="J18" s="144">
        <f t="shared" si="1"/>
        <v>0</v>
      </c>
      <c r="K18" s="144"/>
      <c r="L18" s="144"/>
      <c r="M18" s="144"/>
      <c r="N18" s="144"/>
      <c r="O18" s="144">
        <f t="shared" si="2"/>
        <v>0</v>
      </c>
    </row>
    <row r="19" spans="1:15" s="76" customFormat="1" ht="25.5">
      <c r="A19" s="313">
        <f>A17+1</f>
        <v>3</v>
      </c>
      <c r="B19" s="317" t="s">
        <v>301</v>
      </c>
      <c r="C19" s="310" t="s">
        <v>112</v>
      </c>
      <c r="D19" s="315">
        <v>320</v>
      </c>
      <c r="E19" s="146"/>
      <c r="F19" s="144"/>
      <c r="G19" s="145"/>
      <c r="H19" s="144"/>
      <c r="I19" s="144"/>
      <c r="J19" s="144">
        <f t="shared" ref="J19:J31" si="3">I19+H19+G19</f>
        <v>0</v>
      </c>
      <c r="K19" s="144"/>
      <c r="L19" s="144"/>
      <c r="M19" s="144"/>
      <c r="N19" s="144"/>
      <c r="O19" s="144">
        <f t="shared" ref="O19:O31" si="4">N19+M19+L19</f>
        <v>0</v>
      </c>
    </row>
    <row r="20" spans="1:15" s="76" customFormat="1" ht="14.25">
      <c r="A20" s="308"/>
      <c r="B20" s="318" t="s">
        <v>302</v>
      </c>
      <c r="C20" s="310"/>
      <c r="D20" s="319"/>
      <c r="E20" s="146"/>
      <c r="F20" s="144"/>
      <c r="G20" s="145"/>
      <c r="H20" s="144"/>
      <c r="I20" s="144"/>
      <c r="J20" s="144">
        <f t="shared" si="3"/>
        <v>0</v>
      </c>
      <c r="K20" s="144"/>
      <c r="L20" s="144"/>
      <c r="M20" s="144"/>
      <c r="N20" s="144"/>
      <c r="O20" s="144">
        <f t="shared" si="4"/>
        <v>0</v>
      </c>
    </row>
    <row r="21" spans="1:15" s="76" customFormat="1" ht="15.75">
      <c r="A21" s="305"/>
      <c r="B21" s="320" t="s">
        <v>303</v>
      </c>
      <c r="C21" s="321"/>
      <c r="D21" s="322"/>
      <c r="E21" s="146"/>
      <c r="F21" s="144"/>
      <c r="G21" s="145"/>
      <c r="H21" s="144"/>
      <c r="I21" s="144"/>
      <c r="J21" s="144">
        <f t="shared" si="3"/>
        <v>0</v>
      </c>
      <c r="K21" s="144"/>
      <c r="L21" s="144"/>
      <c r="M21" s="144"/>
      <c r="N21" s="144"/>
      <c r="O21" s="144">
        <f t="shared" si="4"/>
        <v>0</v>
      </c>
    </row>
    <row r="22" spans="1:15" s="76" customFormat="1" ht="38.25">
      <c r="A22" s="308">
        <v>3</v>
      </c>
      <c r="B22" s="323" t="s">
        <v>304</v>
      </c>
      <c r="C22" s="324" t="s">
        <v>30</v>
      </c>
      <c r="D22" s="315">
        <v>2</v>
      </c>
      <c r="E22" s="146"/>
      <c r="F22" s="144"/>
      <c r="G22" s="144"/>
      <c r="H22" s="144"/>
      <c r="I22" s="144"/>
      <c r="J22" s="144">
        <f t="shared" si="3"/>
        <v>0</v>
      </c>
      <c r="K22" s="144"/>
      <c r="L22" s="144"/>
      <c r="M22" s="144"/>
      <c r="N22" s="144"/>
      <c r="O22" s="144">
        <f t="shared" si="4"/>
        <v>0</v>
      </c>
    </row>
    <row r="23" spans="1:15" s="76" customFormat="1" ht="38.25">
      <c r="A23" s="308">
        <f t="shared" ref="A23:A42" si="5">A22+1</f>
        <v>4</v>
      </c>
      <c r="B23" s="323" t="s">
        <v>305</v>
      </c>
      <c r="C23" s="324" t="s">
        <v>30</v>
      </c>
      <c r="D23" s="315">
        <v>447</v>
      </c>
      <c r="E23" s="146"/>
      <c r="F23" s="144"/>
      <c r="G23" s="144"/>
      <c r="H23" s="144"/>
      <c r="I23" s="144"/>
      <c r="J23" s="144">
        <f t="shared" si="3"/>
        <v>0</v>
      </c>
      <c r="K23" s="144"/>
      <c r="L23" s="144"/>
      <c r="M23" s="144"/>
      <c r="N23" s="144"/>
      <c r="O23" s="144">
        <f t="shared" si="4"/>
        <v>0</v>
      </c>
    </row>
    <row r="24" spans="1:15" s="76" customFormat="1" ht="38.25">
      <c r="A24" s="308">
        <f t="shared" si="5"/>
        <v>5</v>
      </c>
      <c r="B24" s="323" t="s">
        <v>306</v>
      </c>
      <c r="C24" s="324" t="s">
        <v>30</v>
      </c>
      <c r="D24" s="315">
        <v>512</v>
      </c>
      <c r="E24" s="146"/>
      <c r="F24" s="144"/>
      <c r="G24" s="145"/>
      <c r="H24" s="144"/>
      <c r="I24" s="144"/>
      <c r="J24" s="144">
        <f t="shared" si="3"/>
        <v>0</v>
      </c>
      <c r="K24" s="144"/>
      <c r="L24" s="144"/>
      <c r="M24" s="144"/>
      <c r="N24" s="144"/>
      <c r="O24" s="144">
        <f t="shared" si="4"/>
        <v>0</v>
      </c>
    </row>
    <row r="25" spans="1:15" s="76" customFormat="1" ht="38.25">
      <c r="A25" s="308">
        <f t="shared" si="5"/>
        <v>6</v>
      </c>
      <c r="B25" s="323" t="s">
        <v>307</v>
      </c>
      <c r="C25" s="324" t="s">
        <v>30</v>
      </c>
      <c r="D25" s="315">
        <v>34</v>
      </c>
      <c r="E25" s="146"/>
      <c r="F25" s="144"/>
      <c r="G25" s="144"/>
      <c r="H25" s="144"/>
      <c r="I25" s="144"/>
      <c r="J25" s="144">
        <f t="shared" si="3"/>
        <v>0</v>
      </c>
      <c r="K25" s="144"/>
      <c r="L25" s="144"/>
      <c r="M25" s="144"/>
      <c r="N25" s="144"/>
      <c r="O25" s="144">
        <f t="shared" si="4"/>
        <v>0</v>
      </c>
    </row>
    <row r="26" spans="1:15" ht="38.25">
      <c r="A26" s="308">
        <f t="shared" si="5"/>
        <v>7</v>
      </c>
      <c r="B26" s="323" t="s">
        <v>308</v>
      </c>
      <c r="C26" s="324" t="s">
        <v>30</v>
      </c>
      <c r="D26" s="315">
        <v>77</v>
      </c>
      <c r="E26" s="146"/>
      <c r="F26" s="144"/>
      <c r="G26" s="144"/>
      <c r="H26" s="144"/>
      <c r="I26" s="144"/>
      <c r="J26" s="144">
        <f t="shared" si="3"/>
        <v>0</v>
      </c>
      <c r="K26" s="144"/>
      <c r="L26" s="144"/>
      <c r="M26" s="144"/>
      <c r="N26" s="144"/>
      <c r="O26" s="144">
        <f t="shared" si="4"/>
        <v>0</v>
      </c>
    </row>
    <row r="27" spans="1:15" ht="38.25">
      <c r="A27" s="308">
        <f t="shared" si="5"/>
        <v>8</v>
      </c>
      <c r="B27" s="323" t="s">
        <v>309</v>
      </c>
      <c r="C27" s="324" t="s">
        <v>30</v>
      </c>
      <c r="D27" s="315">
        <v>2</v>
      </c>
      <c r="E27" s="146"/>
      <c r="F27" s="144"/>
      <c r="G27" s="144"/>
      <c r="H27" s="144"/>
      <c r="I27" s="144"/>
      <c r="J27" s="144">
        <f t="shared" si="3"/>
        <v>0</v>
      </c>
      <c r="K27" s="144"/>
      <c r="L27" s="144"/>
      <c r="M27" s="144"/>
      <c r="N27" s="144"/>
      <c r="O27" s="144">
        <f t="shared" si="4"/>
        <v>0</v>
      </c>
    </row>
    <row r="28" spans="1:15" ht="38.25">
      <c r="A28" s="308">
        <f t="shared" si="5"/>
        <v>9</v>
      </c>
      <c r="B28" s="323" t="s">
        <v>310</v>
      </c>
      <c r="C28" s="324" t="s">
        <v>30</v>
      </c>
      <c r="D28" s="315">
        <v>447</v>
      </c>
      <c r="E28" s="146"/>
      <c r="F28" s="144"/>
      <c r="G28" s="145"/>
      <c r="H28" s="144"/>
      <c r="I28" s="144"/>
      <c r="J28" s="144">
        <f t="shared" si="3"/>
        <v>0</v>
      </c>
      <c r="K28" s="144"/>
      <c r="L28" s="144"/>
      <c r="M28" s="144"/>
      <c r="N28" s="144"/>
      <c r="O28" s="144">
        <f t="shared" si="4"/>
        <v>0</v>
      </c>
    </row>
    <row r="29" spans="1:15" ht="38.25">
      <c r="A29" s="308">
        <f t="shared" si="5"/>
        <v>10</v>
      </c>
      <c r="B29" s="323" t="s">
        <v>311</v>
      </c>
      <c r="C29" s="324" t="s">
        <v>30</v>
      </c>
      <c r="D29" s="315">
        <v>512</v>
      </c>
      <c r="E29" s="146"/>
      <c r="F29" s="144"/>
      <c r="G29" s="144"/>
      <c r="H29" s="144"/>
      <c r="I29" s="144"/>
      <c r="J29" s="144">
        <f t="shared" si="3"/>
        <v>0</v>
      </c>
      <c r="K29" s="144"/>
      <c r="L29" s="144"/>
      <c r="M29" s="144"/>
      <c r="N29" s="144"/>
      <c r="O29" s="144">
        <f t="shared" si="4"/>
        <v>0</v>
      </c>
    </row>
    <row r="30" spans="1:15" ht="38.25">
      <c r="A30" s="308">
        <f t="shared" si="5"/>
        <v>11</v>
      </c>
      <c r="B30" s="323" t="s">
        <v>312</v>
      </c>
      <c r="C30" s="324" t="s">
        <v>30</v>
      </c>
      <c r="D30" s="315">
        <v>34</v>
      </c>
      <c r="E30" s="146"/>
      <c r="F30" s="144"/>
      <c r="G30" s="144"/>
      <c r="H30" s="144"/>
      <c r="I30" s="144"/>
      <c r="J30" s="144">
        <f t="shared" si="3"/>
        <v>0</v>
      </c>
      <c r="K30" s="144"/>
      <c r="L30" s="144"/>
      <c r="M30" s="144"/>
      <c r="N30" s="144"/>
      <c r="O30" s="144">
        <f t="shared" si="4"/>
        <v>0</v>
      </c>
    </row>
    <row r="31" spans="1:15" ht="38.25">
      <c r="A31" s="308">
        <f t="shared" si="5"/>
        <v>12</v>
      </c>
      <c r="B31" s="323" t="s">
        <v>313</v>
      </c>
      <c r="C31" s="324" t="s">
        <v>30</v>
      </c>
      <c r="D31" s="325">
        <v>77</v>
      </c>
      <c r="E31" s="146"/>
      <c r="F31" s="144"/>
      <c r="G31" s="144"/>
      <c r="H31" s="144"/>
      <c r="I31" s="144"/>
      <c r="J31" s="144">
        <f t="shared" si="3"/>
        <v>0</v>
      </c>
      <c r="K31" s="144"/>
      <c r="L31" s="144"/>
      <c r="M31" s="144"/>
      <c r="N31" s="144"/>
      <c r="O31" s="144">
        <f t="shared" si="4"/>
        <v>0</v>
      </c>
    </row>
    <row r="32" spans="1:15" s="76" customFormat="1" ht="14.25">
      <c r="A32" s="308">
        <f t="shared" si="5"/>
        <v>13</v>
      </c>
      <c r="B32" s="323" t="s">
        <v>314</v>
      </c>
      <c r="C32" s="324" t="s">
        <v>114</v>
      </c>
      <c r="D32" s="315">
        <v>79</v>
      </c>
      <c r="E32" s="146"/>
      <c r="F32" s="144"/>
      <c r="G32" s="145"/>
      <c r="H32" s="144"/>
      <c r="I32" s="144"/>
      <c r="J32" s="144">
        <f t="shared" ref="J32:J54" si="6">I32+H32+G32</f>
        <v>0</v>
      </c>
      <c r="K32" s="144"/>
      <c r="L32" s="144"/>
      <c r="M32" s="144"/>
      <c r="N32" s="144"/>
      <c r="O32" s="144">
        <f t="shared" ref="O32:O54" si="7">N32+M32+L32</f>
        <v>0</v>
      </c>
    </row>
    <row r="33" spans="1:15" s="76" customFormat="1" ht="14.25">
      <c r="A33" s="308">
        <f t="shared" si="5"/>
        <v>14</v>
      </c>
      <c r="B33" s="323" t="s">
        <v>315</v>
      </c>
      <c r="C33" s="324" t="s">
        <v>114</v>
      </c>
      <c r="D33" s="315">
        <v>27</v>
      </c>
      <c r="E33" s="146"/>
      <c r="F33" s="144"/>
      <c r="G33" s="145"/>
      <c r="H33" s="144"/>
      <c r="I33" s="144"/>
      <c r="J33" s="144">
        <f t="shared" si="6"/>
        <v>0</v>
      </c>
      <c r="K33" s="144"/>
      <c r="L33" s="144"/>
      <c r="M33" s="144"/>
      <c r="N33" s="144"/>
      <c r="O33" s="144">
        <f t="shared" si="7"/>
        <v>0</v>
      </c>
    </row>
    <row r="34" spans="1:15" s="76" customFormat="1" ht="14.25">
      <c r="A34" s="308">
        <f t="shared" si="5"/>
        <v>15</v>
      </c>
      <c r="B34" s="323" t="s">
        <v>316</v>
      </c>
      <c r="C34" s="326" t="s">
        <v>114</v>
      </c>
      <c r="D34" s="315">
        <v>36</v>
      </c>
      <c r="E34" s="146"/>
      <c r="F34" s="144"/>
      <c r="G34" s="145"/>
      <c r="H34" s="144"/>
      <c r="I34" s="144"/>
      <c r="J34" s="144">
        <f t="shared" si="6"/>
        <v>0</v>
      </c>
      <c r="K34" s="144"/>
      <c r="L34" s="144"/>
      <c r="M34" s="144"/>
      <c r="N34" s="144"/>
      <c r="O34" s="144">
        <f t="shared" si="7"/>
        <v>0</v>
      </c>
    </row>
    <row r="35" spans="1:15" s="76" customFormat="1" ht="14.25">
      <c r="A35" s="308">
        <f t="shared" si="5"/>
        <v>16</v>
      </c>
      <c r="B35" s="327" t="s">
        <v>317</v>
      </c>
      <c r="C35" s="326" t="s">
        <v>114</v>
      </c>
      <c r="D35" s="315">
        <v>9</v>
      </c>
      <c r="E35" s="146"/>
      <c r="F35" s="144"/>
      <c r="G35" s="144"/>
      <c r="H35" s="144"/>
      <c r="I35" s="144"/>
      <c r="J35" s="144">
        <f t="shared" si="6"/>
        <v>0</v>
      </c>
      <c r="K35" s="144"/>
      <c r="L35" s="144"/>
      <c r="M35" s="144"/>
      <c r="N35" s="144"/>
      <c r="O35" s="144">
        <f t="shared" si="7"/>
        <v>0</v>
      </c>
    </row>
    <row r="36" spans="1:15" s="76" customFormat="1" ht="14.25">
      <c r="A36" s="308">
        <f t="shared" si="5"/>
        <v>17</v>
      </c>
      <c r="B36" s="327" t="s">
        <v>318</v>
      </c>
      <c r="C36" s="326" t="s">
        <v>114</v>
      </c>
      <c r="D36" s="315">
        <v>2</v>
      </c>
      <c r="E36" s="146"/>
      <c r="F36" s="144"/>
      <c r="G36" s="144"/>
      <c r="H36" s="144"/>
      <c r="I36" s="144"/>
      <c r="J36" s="144">
        <f t="shared" si="6"/>
        <v>0</v>
      </c>
      <c r="K36" s="144"/>
      <c r="L36" s="144"/>
      <c r="M36" s="144"/>
      <c r="N36" s="144"/>
      <c r="O36" s="144">
        <f t="shared" si="7"/>
        <v>0</v>
      </c>
    </row>
    <row r="37" spans="1:15" s="76" customFormat="1" ht="23.25">
      <c r="A37" s="308">
        <f t="shared" si="5"/>
        <v>18</v>
      </c>
      <c r="B37" s="327" t="s">
        <v>319</v>
      </c>
      <c r="C37" s="326" t="s">
        <v>114</v>
      </c>
      <c r="D37" s="328">
        <v>1</v>
      </c>
      <c r="E37" s="146"/>
      <c r="F37" s="144"/>
      <c r="G37" s="145"/>
      <c r="H37" s="144"/>
      <c r="I37" s="144"/>
      <c r="J37" s="144">
        <f t="shared" si="6"/>
        <v>0</v>
      </c>
      <c r="K37" s="144"/>
      <c r="L37" s="144"/>
      <c r="M37" s="144"/>
      <c r="N37" s="144"/>
      <c r="O37" s="144">
        <f t="shared" si="7"/>
        <v>0</v>
      </c>
    </row>
    <row r="38" spans="1:15" ht="23.25">
      <c r="A38" s="308">
        <f>A37+1</f>
        <v>19</v>
      </c>
      <c r="B38" s="327" t="s">
        <v>320</v>
      </c>
      <c r="C38" s="326" t="s">
        <v>114</v>
      </c>
      <c r="D38" s="328">
        <v>20</v>
      </c>
      <c r="E38" s="146"/>
      <c r="F38" s="144"/>
      <c r="G38" s="145"/>
      <c r="H38" s="144"/>
      <c r="I38" s="144"/>
      <c r="J38" s="144">
        <f t="shared" si="6"/>
        <v>0</v>
      </c>
      <c r="K38" s="144"/>
      <c r="L38" s="144"/>
      <c r="M38" s="144"/>
      <c r="N38" s="144"/>
      <c r="O38" s="144">
        <f t="shared" si="7"/>
        <v>0</v>
      </c>
    </row>
    <row r="39" spans="1:15" ht="14.25">
      <c r="A39" s="308">
        <f t="shared" si="5"/>
        <v>20</v>
      </c>
      <c r="B39" s="327" t="s">
        <v>321</v>
      </c>
      <c r="C39" s="315" t="s">
        <v>322</v>
      </c>
      <c r="D39" s="315">
        <v>19</v>
      </c>
      <c r="E39" s="146"/>
      <c r="F39" s="144"/>
      <c r="G39" s="144"/>
      <c r="H39" s="144"/>
      <c r="I39" s="144"/>
      <c r="J39" s="144">
        <f t="shared" si="6"/>
        <v>0</v>
      </c>
      <c r="K39" s="144"/>
      <c r="L39" s="144"/>
      <c r="M39" s="144"/>
      <c r="N39" s="144"/>
      <c r="O39" s="144">
        <f t="shared" si="7"/>
        <v>0</v>
      </c>
    </row>
    <row r="40" spans="1:15" ht="14.25">
      <c r="A40" s="308">
        <f t="shared" si="5"/>
        <v>21</v>
      </c>
      <c r="B40" s="327" t="s">
        <v>323</v>
      </c>
      <c r="C40" s="326" t="s">
        <v>114</v>
      </c>
      <c r="D40" s="315">
        <v>3</v>
      </c>
      <c r="E40" s="146"/>
      <c r="F40" s="144"/>
      <c r="G40" s="144"/>
      <c r="H40" s="144"/>
      <c r="I40" s="144"/>
      <c r="J40" s="144">
        <f t="shared" si="6"/>
        <v>0</v>
      </c>
      <c r="K40" s="144"/>
      <c r="L40" s="144"/>
      <c r="M40" s="144"/>
      <c r="N40" s="144"/>
      <c r="O40" s="144">
        <f t="shared" si="7"/>
        <v>0</v>
      </c>
    </row>
    <row r="41" spans="1:15" ht="14.25">
      <c r="A41" s="308">
        <f t="shared" si="5"/>
        <v>22</v>
      </c>
      <c r="B41" s="327" t="s">
        <v>324</v>
      </c>
      <c r="C41" s="315" t="s">
        <v>119</v>
      </c>
      <c r="D41" s="315">
        <v>1</v>
      </c>
      <c r="E41" s="146"/>
      <c r="F41" s="144"/>
      <c r="G41" s="144"/>
      <c r="H41" s="144"/>
      <c r="I41" s="144"/>
      <c r="J41" s="144">
        <f t="shared" si="6"/>
        <v>0</v>
      </c>
      <c r="K41" s="144"/>
      <c r="L41" s="144"/>
      <c r="M41" s="144"/>
      <c r="N41" s="144"/>
      <c r="O41" s="144">
        <f t="shared" si="7"/>
        <v>0</v>
      </c>
    </row>
    <row r="42" spans="1:15" s="76" customFormat="1" ht="14.25">
      <c r="A42" s="308">
        <f t="shared" si="5"/>
        <v>23</v>
      </c>
      <c r="B42" s="329" t="s">
        <v>325</v>
      </c>
      <c r="C42" s="330" t="s">
        <v>119</v>
      </c>
      <c r="D42" s="330">
        <v>1</v>
      </c>
      <c r="E42" s="146"/>
      <c r="F42" s="144"/>
      <c r="G42" s="145"/>
      <c r="H42" s="144"/>
      <c r="I42" s="144"/>
      <c r="J42" s="144">
        <f t="shared" si="6"/>
        <v>0</v>
      </c>
      <c r="K42" s="144"/>
      <c r="L42" s="144"/>
      <c r="M42" s="144"/>
      <c r="N42" s="144"/>
      <c r="O42" s="144">
        <f t="shared" si="7"/>
        <v>0</v>
      </c>
    </row>
    <row r="43" spans="1:15" s="76" customFormat="1" ht="19.5">
      <c r="A43" s="308"/>
      <c r="B43" s="331" t="s">
        <v>326</v>
      </c>
      <c r="C43" s="332"/>
      <c r="D43" s="333"/>
      <c r="E43" s="146"/>
      <c r="F43" s="144"/>
      <c r="G43" s="145"/>
      <c r="H43" s="144"/>
      <c r="I43" s="144"/>
      <c r="J43" s="144"/>
      <c r="K43" s="144"/>
      <c r="L43" s="144"/>
      <c r="M43" s="144"/>
      <c r="N43" s="144"/>
      <c r="O43" s="144"/>
    </row>
    <row r="44" spans="1:15" s="76" customFormat="1" ht="38.25">
      <c r="A44" s="308">
        <v>24</v>
      </c>
      <c r="B44" s="323" t="s">
        <v>304</v>
      </c>
      <c r="C44" s="324" t="s">
        <v>30</v>
      </c>
      <c r="D44" s="328">
        <v>401</v>
      </c>
      <c r="E44" s="146"/>
      <c r="F44" s="144"/>
      <c r="G44" s="145"/>
      <c r="H44" s="144"/>
      <c r="I44" s="144"/>
      <c r="J44" s="144">
        <f t="shared" si="6"/>
        <v>0</v>
      </c>
      <c r="K44" s="144"/>
      <c r="L44" s="144"/>
      <c r="M44" s="144"/>
      <c r="N44" s="144"/>
      <c r="O44" s="144">
        <f t="shared" si="7"/>
        <v>0</v>
      </c>
    </row>
    <row r="45" spans="1:15" s="76" customFormat="1" ht="38.25">
      <c r="A45" s="308">
        <f>A44+1</f>
        <v>25</v>
      </c>
      <c r="B45" s="323" t="s">
        <v>305</v>
      </c>
      <c r="C45" s="324" t="s">
        <v>30</v>
      </c>
      <c r="D45" s="328">
        <v>879</v>
      </c>
      <c r="E45" s="146"/>
      <c r="F45" s="144"/>
      <c r="G45" s="144"/>
      <c r="H45" s="144"/>
      <c r="I45" s="144"/>
      <c r="J45" s="144">
        <f t="shared" si="6"/>
        <v>0</v>
      </c>
      <c r="K45" s="144"/>
      <c r="L45" s="144"/>
      <c r="M45" s="144"/>
      <c r="N45" s="144"/>
      <c r="O45" s="144">
        <f t="shared" si="7"/>
        <v>0</v>
      </c>
    </row>
    <row r="46" spans="1:15" s="76" customFormat="1" ht="38.25">
      <c r="A46" s="308">
        <f>A45+1</f>
        <v>26</v>
      </c>
      <c r="B46" s="323" t="s">
        <v>327</v>
      </c>
      <c r="C46" s="324" t="s">
        <v>30</v>
      </c>
      <c r="D46" s="328">
        <v>759</v>
      </c>
      <c r="E46" s="146"/>
      <c r="F46" s="144"/>
      <c r="G46" s="144"/>
      <c r="H46" s="144"/>
      <c r="I46" s="144"/>
      <c r="J46" s="144">
        <f t="shared" si="6"/>
        <v>0</v>
      </c>
      <c r="K46" s="144"/>
      <c r="L46" s="144"/>
      <c r="M46" s="144"/>
      <c r="N46" s="144"/>
      <c r="O46" s="144">
        <f t="shared" si="7"/>
        <v>0</v>
      </c>
    </row>
    <row r="47" spans="1:15" s="76" customFormat="1" ht="38.25">
      <c r="A47" s="308">
        <f>A46+1</f>
        <v>27</v>
      </c>
      <c r="B47" s="323" t="s">
        <v>328</v>
      </c>
      <c r="C47" s="324" t="s">
        <v>30</v>
      </c>
      <c r="D47" s="328">
        <v>128</v>
      </c>
      <c r="E47" s="146"/>
      <c r="F47" s="144"/>
      <c r="G47" s="145"/>
      <c r="H47" s="144"/>
      <c r="I47" s="144"/>
      <c r="J47" s="144">
        <f t="shared" si="6"/>
        <v>0</v>
      </c>
      <c r="K47" s="144"/>
      <c r="L47" s="144"/>
      <c r="M47" s="144"/>
      <c r="N47" s="144"/>
      <c r="O47" s="144">
        <f t="shared" si="7"/>
        <v>0</v>
      </c>
    </row>
    <row r="48" spans="1:15" s="76" customFormat="1" ht="38.25">
      <c r="A48" s="308">
        <f>A47+1</f>
        <v>28</v>
      </c>
      <c r="B48" s="323" t="s">
        <v>329</v>
      </c>
      <c r="C48" s="324" t="s">
        <v>30</v>
      </c>
      <c r="D48" s="328">
        <v>121</v>
      </c>
      <c r="E48" s="146"/>
      <c r="F48" s="144"/>
      <c r="G48" s="144"/>
      <c r="H48" s="144"/>
      <c r="I48" s="144"/>
      <c r="J48" s="144">
        <f t="shared" si="6"/>
        <v>0</v>
      </c>
      <c r="K48" s="144"/>
      <c r="L48" s="144"/>
      <c r="M48" s="144"/>
      <c r="N48" s="144"/>
      <c r="O48" s="144">
        <f t="shared" si="7"/>
        <v>0</v>
      </c>
    </row>
    <row r="49" spans="1:15" ht="25.5">
      <c r="A49" s="308">
        <f>A48+1</f>
        <v>29</v>
      </c>
      <c r="B49" s="323" t="s">
        <v>330</v>
      </c>
      <c r="C49" s="324" t="s">
        <v>30</v>
      </c>
      <c r="D49" s="328">
        <v>401</v>
      </c>
      <c r="E49" s="146"/>
      <c r="F49" s="144"/>
      <c r="G49" s="144"/>
      <c r="H49" s="144"/>
      <c r="I49" s="144"/>
      <c r="J49" s="144">
        <f t="shared" si="6"/>
        <v>0</v>
      </c>
      <c r="K49" s="144"/>
      <c r="L49" s="144"/>
      <c r="M49" s="144"/>
      <c r="N49" s="144"/>
      <c r="O49" s="144">
        <f t="shared" si="7"/>
        <v>0</v>
      </c>
    </row>
    <row r="50" spans="1:15" ht="25.5">
      <c r="A50" s="308">
        <f t="shared" ref="A50:A63" si="8">A49+1</f>
        <v>30</v>
      </c>
      <c r="B50" s="323" t="s">
        <v>331</v>
      </c>
      <c r="C50" s="324" t="s">
        <v>30</v>
      </c>
      <c r="D50" s="328">
        <v>879</v>
      </c>
      <c r="E50" s="146"/>
      <c r="F50" s="144"/>
      <c r="G50" s="144"/>
      <c r="H50" s="144"/>
      <c r="I50" s="144"/>
      <c r="J50" s="144">
        <f t="shared" si="6"/>
        <v>0</v>
      </c>
      <c r="K50" s="144"/>
      <c r="L50" s="144"/>
      <c r="M50" s="144"/>
      <c r="N50" s="144"/>
      <c r="O50" s="144">
        <f t="shared" si="7"/>
        <v>0</v>
      </c>
    </row>
    <row r="51" spans="1:15" ht="25.5">
      <c r="A51" s="308">
        <f t="shared" si="8"/>
        <v>31</v>
      </c>
      <c r="B51" s="323" t="s">
        <v>332</v>
      </c>
      <c r="C51" s="324" t="s">
        <v>30</v>
      </c>
      <c r="D51" s="328">
        <v>759</v>
      </c>
      <c r="E51" s="146"/>
      <c r="F51" s="144"/>
      <c r="G51" s="145"/>
      <c r="H51" s="144"/>
      <c r="I51" s="144"/>
      <c r="J51" s="144">
        <f t="shared" si="6"/>
        <v>0</v>
      </c>
      <c r="K51" s="144"/>
      <c r="L51" s="144"/>
      <c r="M51" s="144"/>
      <c r="N51" s="144"/>
      <c r="O51" s="144">
        <f t="shared" si="7"/>
        <v>0</v>
      </c>
    </row>
    <row r="52" spans="1:15" ht="25.5">
      <c r="A52" s="308">
        <f t="shared" si="8"/>
        <v>32</v>
      </c>
      <c r="B52" s="323" t="s">
        <v>333</v>
      </c>
      <c r="C52" s="324" t="s">
        <v>30</v>
      </c>
      <c r="D52" s="328">
        <v>128</v>
      </c>
      <c r="E52" s="146"/>
      <c r="F52" s="144"/>
      <c r="G52" s="144"/>
      <c r="H52" s="144"/>
      <c r="I52" s="144"/>
      <c r="J52" s="144">
        <f t="shared" si="6"/>
        <v>0</v>
      </c>
      <c r="K52" s="144"/>
      <c r="L52" s="144"/>
      <c r="M52" s="144"/>
      <c r="N52" s="144"/>
      <c r="O52" s="144">
        <f t="shared" si="7"/>
        <v>0</v>
      </c>
    </row>
    <row r="53" spans="1:15" ht="25.5">
      <c r="A53" s="308">
        <f t="shared" si="8"/>
        <v>33</v>
      </c>
      <c r="B53" s="323" t="s">
        <v>334</v>
      </c>
      <c r="C53" s="324" t="s">
        <v>30</v>
      </c>
      <c r="D53" s="334">
        <v>121</v>
      </c>
      <c r="E53" s="146"/>
      <c r="F53" s="144"/>
      <c r="G53" s="144"/>
      <c r="H53" s="144"/>
      <c r="I53" s="144"/>
      <c r="J53" s="144">
        <f t="shared" si="6"/>
        <v>0</v>
      </c>
      <c r="K53" s="144"/>
      <c r="L53" s="144"/>
      <c r="M53" s="144"/>
      <c r="N53" s="144"/>
      <c r="O53" s="144">
        <f t="shared" si="7"/>
        <v>0</v>
      </c>
    </row>
    <row r="54" spans="1:15" ht="14.25">
      <c r="A54" s="308">
        <f t="shared" si="8"/>
        <v>34</v>
      </c>
      <c r="B54" s="323" t="s">
        <v>314</v>
      </c>
      <c r="C54" s="324" t="s">
        <v>114</v>
      </c>
      <c r="D54" s="315">
        <v>79</v>
      </c>
      <c r="E54" s="146"/>
      <c r="F54" s="144"/>
      <c r="G54" s="144"/>
      <c r="H54" s="144"/>
      <c r="I54" s="144"/>
      <c r="J54" s="144">
        <f t="shared" si="6"/>
        <v>0</v>
      </c>
      <c r="K54" s="144"/>
      <c r="L54" s="144"/>
      <c r="M54" s="144"/>
      <c r="N54" s="144"/>
      <c r="O54" s="144">
        <f t="shared" si="7"/>
        <v>0</v>
      </c>
    </row>
    <row r="55" spans="1:15" s="76" customFormat="1" ht="14.25">
      <c r="A55" s="308">
        <f t="shared" si="8"/>
        <v>35</v>
      </c>
      <c r="B55" s="323" t="s">
        <v>315</v>
      </c>
      <c r="C55" s="324" t="s">
        <v>114</v>
      </c>
      <c r="D55" s="315">
        <v>27</v>
      </c>
      <c r="E55" s="146"/>
      <c r="F55" s="144"/>
      <c r="G55" s="145"/>
      <c r="H55" s="144"/>
      <c r="I55" s="144"/>
      <c r="J55" s="144">
        <f t="shared" ref="J55:J84" si="9">I55+H55+G55</f>
        <v>0</v>
      </c>
      <c r="K55" s="144"/>
      <c r="L55" s="144"/>
      <c r="M55" s="144"/>
      <c r="N55" s="144"/>
      <c r="O55" s="144">
        <f t="shared" ref="O55:O84" si="10">N55+M55+L55</f>
        <v>0</v>
      </c>
    </row>
    <row r="56" spans="1:15" s="76" customFormat="1" ht="14.25">
      <c r="A56" s="308">
        <f t="shared" si="8"/>
        <v>36</v>
      </c>
      <c r="B56" s="323" t="s">
        <v>316</v>
      </c>
      <c r="C56" s="324" t="s">
        <v>114</v>
      </c>
      <c r="D56" s="315">
        <v>36</v>
      </c>
      <c r="E56" s="146"/>
      <c r="F56" s="144"/>
      <c r="G56" s="145"/>
      <c r="H56" s="144"/>
      <c r="I56" s="144"/>
      <c r="J56" s="144">
        <f t="shared" si="9"/>
        <v>0</v>
      </c>
      <c r="K56" s="144"/>
      <c r="L56" s="144"/>
      <c r="M56" s="144"/>
      <c r="N56" s="144"/>
      <c r="O56" s="144">
        <f t="shared" si="10"/>
        <v>0</v>
      </c>
    </row>
    <row r="57" spans="1:15" s="76" customFormat="1" ht="14.25">
      <c r="A57" s="308">
        <f t="shared" si="8"/>
        <v>37</v>
      </c>
      <c r="B57" s="327" t="s">
        <v>317</v>
      </c>
      <c r="C57" s="324" t="s">
        <v>114</v>
      </c>
      <c r="D57" s="315">
        <v>13</v>
      </c>
      <c r="E57" s="146"/>
      <c r="F57" s="144"/>
      <c r="G57" s="145"/>
      <c r="H57" s="144"/>
      <c r="I57" s="144"/>
      <c r="J57" s="144">
        <f t="shared" si="9"/>
        <v>0</v>
      </c>
      <c r="K57" s="144"/>
      <c r="L57" s="144"/>
      <c r="M57" s="144"/>
      <c r="N57" s="144"/>
      <c r="O57" s="144">
        <f t="shared" si="10"/>
        <v>0</v>
      </c>
    </row>
    <row r="58" spans="1:15" s="76" customFormat="1" ht="14.25">
      <c r="A58" s="308">
        <f t="shared" si="8"/>
        <v>38</v>
      </c>
      <c r="B58" s="335" t="s">
        <v>318</v>
      </c>
      <c r="C58" s="324" t="s">
        <v>114</v>
      </c>
      <c r="D58" s="315">
        <v>5</v>
      </c>
      <c r="E58" s="146"/>
      <c r="F58" s="144"/>
      <c r="G58" s="144"/>
      <c r="H58" s="144"/>
      <c r="I58" s="144"/>
      <c r="J58" s="144">
        <f t="shared" si="9"/>
        <v>0</v>
      </c>
      <c r="K58" s="144"/>
      <c r="L58" s="144"/>
      <c r="M58" s="144"/>
      <c r="N58" s="144"/>
      <c r="O58" s="144">
        <f t="shared" si="10"/>
        <v>0</v>
      </c>
    </row>
    <row r="59" spans="1:15" ht="25.5">
      <c r="A59" s="308">
        <f t="shared" si="8"/>
        <v>39</v>
      </c>
      <c r="B59" s="336" t="s">
        <v>335</v>
      </c>
      <c r="C59" s="324" t="s">
        <v>114</v>
      </c>
      <c r="D59" s="315">
        <v>28</v>
      </c>
      <c r="E59" s="146"/>
      <c r="F59" s="144"/>
      <c r="G59" s="145"/>
      <c r="H59" s="144"/>
      <c r="I59" s="144"/>
      <c r="J59" s="144">
        <f t="shared" si="9"/>
        <v>0</v>
      </c>
      <c r="K59" s="144"/>
      <c r="L59" s="144"/>
      <c r="M59" s="144"/>
      <c r="N59" s="144"/>
      <c r="O59" s="144">
        <f t="shared" si="10"/>
        <v>0</v>
      </c>
    </row>
    <row r="60" spans="1:15" ht="25.5">
      <c r="A60" s="308">
        <f t="shared" si="8"/>
        <v>40</v>
      </c>
      <c r="B60" s="336" t="s">
        <v>336</v>
      </c>
      <c r="C60" s="324" t="s">
        <v>114</v>
      </c>
      <c r="D60" s="315">
        <v>33</v>
      </c>
      <c r="E60" s="146"/>
      <c r="F60" s="144"/>
      <c r="G60" s="144"/>
      <c r="H60" s="144"/>
      <c r="I60" s="144"/>
      <c r="J60" s="144">
        <f t="shared" si="9"/>
        <v>0</v>
      </c>
      <c r="K60" s="144"/>
      <c r="L60" s="144"/>
      <c r="M60" s="144"/>
      <c r="N60" s="144"/>
      <c r="O60" s="144">
        <f t="shared" si="10"/>
        <v>0</v>
      </c>
    </row>
    <row r="61" spans="1:15" ht="25.5">
      <c r="A61" s="308">
        <f t="shared" si="8"/>
        <v>41</v>
      </c>
      <c r="B61" s="336" t="s">
        <v>337</v>
      </c>
      <c r="C61" s="324" t="s">
        <v>114</v>
      </c>
      <c r="D61" s="315">
        <v>15</v>
      </c>
      <c r="E61" s="146"/>
      <c r="F61" s="144"/>
      <c r="G61" s="144"/>
      <c r="H61" s="144"/>
      <c r="I61" s="144"/>
      <c r="J61" s="144">
        <f t="shared" si="9"/>
        <v>0</v>
      </c>
      <c r="K61" s="144"/>
      <c r="L61" s="144"/>
      <c r="M61" s="144"/>
      <c r="N61" s="144"/>
      <c r="O61" s="144">
        <f t="shared" si="10"/>
        <v>0</v>
      </c>
    </row>
    <row r="62" spans="1:15" ht="25.5">
      <c r="A62" s="308">
        <f t="shared" si="8"/>
        <v>42</v>
      </c>
      <c r="B62" s="336" t="s">
        <v>338</v>
      </c>
      <c r="C62" s="324" t="s">
        <v>114</v>
      </c>
      <c r="D62" s="337">
        <v>3</v>
      </c>
      <c r="E62" s="146"/>
      <c r="F62" s="144"/>
      <c r="G62" s="144"/>
      <c r="H62" s="144"/>
      <c r="I62" s="144"/>
      <c r="J62" s="144">
        <f t="shared" si="9"/>
        <v>0</v>
      </c>
      <c r="K62" s="144"/>
      <c r="L62" s="144"/>
      <c r="M62" s="144"/>
      <c r="N62" s="144"/>
      <c r="O62" s="144">
        <f t="shared" si="10"/>
        <v>0</v>
      </c>
    </row>
    <row r="63" spans="1:15" s="76" customFormat="1" ht="14.25">
      <c r="A63" s="308">
        <f t="shared" si="8"/>
        <v>43</v>
      </c>
      <c r="B63" s="327" t="s">
        <v>323</v>
      </c>
      <c r="C63" s="326" t="s">
        <v>114</v>
      </c>
      <c r="D63" s="315">
        <v>3</v>
      </c>
      <c r="E63" s="146"/>
      <c r="F63" s="144"/>
      <c r="G63" s="145"/>
      <c r="H63" s="144"/>
      <c r="I63" s="144"/>
      <c r="J63" s="144">
        <f t="shared" si="9"/>
        <v>0</v>
      </c>
      <c r="K63" s="144"/>
      <c r="L63" s="144"/>
      <c r="M63" s="144"/>
      <c r="N63" s="144"/>
      <c r="O63" s="144">
        <f t="shared" si="10"/>
        <v>0</v>
      </c>
    </row>
    <row r="64" spans="1:15" s="76" customFormat="1" ht="23.25">
      <c r="A64" s="308"/>
      <c r="B64" s="318" t="s">
        <v>339</v>
      </c>
      <c r="C64" s="338"/>
      <c r="D64" s="339"/>
      <c r="E64" s="146"/>
      <c r="F64" s="144"/>
      <c r="G64" s="145"/>
      <c r="H64" s="144"/>
      <c r="I64" s="144"/>
      <c r="J64" s="144"/>
      <c r="K64" s="144"/>
      <c r="L64" s="144"/>
      <c r="M64" s="144"/>
      <c r="N64" s="144"/>
      <c r="O64" s="144"/>
    </row>
    <row r="65" spans="1:15" s="76" customFormat="1" ht="14.25">
      <c r="A65" s="340"/>
      <c r="B65" s="341" t="s">
        <v>340</v>
      </c>
      <c r="C65" s="342"/>
      <c r="D65" s="333"/>
      <c r="E65" s="146"/>
      <c r="F65" s="144"/>
      <c r="G65" s="145"/>
      <c r="H65" s="144"/>
      <c r="I65" s="144"/>
      <c r="J65" s="144"/>
      <c r="K65" s="144"/>
      <c r="L65" s="144"/>
      <c r="M65" s="144"/>
      <c r="N65" s="144"/>
      <c r="O65" s="144"/>
    </row>
    <row r="66" spans="1:15" s="76" customFormat="1" ht="14.25">
      <c r="A66" s="340">
        <v>44</v>
      </c>
      <c r="B66" s="323" t="s">
        <v>341</v>
      </c>
      <c r="C66" s="324" t="s">
        <v>30</v>
      </c>
      <c r="D66" s="315">
        <v>1427</v>
      </c>
      <c r="E66" s="146"/>
      <c r="F66" s="144"/>
      <c r="G66" s="144"/>
      <c r="H66" s="144"/>
      <c r="I66" s="144"/>
      <c r="J66" s="144">
        <f t="shared" si="9"/>
        <v>0</v>
      </c>
      <c r="K66" s="144"/>
      <c r="L66" s="144"/>
      <c r="M66" s="144"/>
      <c r="N66" s="144"/>
      <c r="O66" s="144">
        <f t="shared" si="10"/>
        <v>0</v>
      </c>
    </row>
    <row r="67" spans="1:15" s="76" customFormat="1" ht="51">
      <c r="A67" s="308">
        <f t="shared" ref="A67:A78" si="11">A66+1</f>
        <v>45</v>
      </c>
      <c r="B67" s="343" t="s">
        <v>342</v>
      </c>
      <c r="C67" s="324" t="s">
        <v>30</v>
      </c>
      <c r="D67" s="315">
        <v>1427</v>
      </c>
      <c r="E67" s="146"/>
      <c r="F67" s="144"/>
      <c r="G67" s="144"/>
      <c r="H67" s="144"/>
      <c r="I67" s="144"/>
      <c r="J67" s="144">
        <f t="shared" si="9"/>
        <v>0</v>
      </c>
      <c r="K67" s="144"/>
      <c r="L67" s="144"/>
      <c r="M67" s="144"/>
      <c r="N67" s="144"/>
      <c r="O67" s="144">
        <f t="shared" si="10"/>
        <v>0</v>
      </c>
    </row>
    <row r="68" spans="1:15" s="76" customFormat="1" ht="14.25">
      <c r="A68" s="308">
        <f t="shared" si="11"/>
        <v>46</v>
      </c>
      <c r="B68" s="323" t="s">
        <v>343</v>
      </c>
      <c r="C68" s="324" t="s">
        <v>114</v>
      </c>
      <c r="D68" s="315">
        <v>315</v>
      </c>
      <c r="E68" s="146"/>
      <c r="F68" s="144"/>
      <c r="G68" s="145"/>
      <c r="H68" s="144"/>
      <c r="I68" s="144"/>
      <c r="J68" s="144">
        <f t="shared" si="9"/>
        <v>0</v>
      </c>
      <c r="K68" s="144"/>
      <c r="L68" s="144"/>
      <c r="M68" s="144"/>
      <c r="N68" s="144"/>
      <c r="O68" s="144">
        <f t="shared" si="10"/>
        <v>0</v>
      </c>
    </row>
    <row r="69" spans="1:15" s="76" customFormat="1" ht="14.25">
      <c r="A69" s="308">
        <f t="shared" si="11"/>
        <v>47</v>
      </c>
      <c r="B69" s="323" t="s">
        <v>344</v>
      </c>
      <c r="C69" s="324" t="s">
        <v>114</v>
      </c>
      <c r="D69" s="315">
        <v>81</v>
      </c>
      <c r="E69" s="146"/>
      <c r="F69" s="144"/>
      <c r="G69" s="144"/>
      <c r="H69" s="144"/>
      <c r="I69" s="144"/>
      <c r="J69" s="144">
        <f t="shared" si="9"/>
        <v>0</v>
      </c>
      <c r="K69" s="144"/>
      <c r="L69" s="144"/>
      <c r="M69" s="144"/>
      <c r="N69" s="144"/>
      <c r="O69" s="144">
        <f t="shared" si="10"/>
        <v>0</v>
      </c>
    </row>
    <row r="70" spans="1:15" ht="14.25">
      <c r="A70" s="308">
        <f t="shared" si="11"/>
        <v>48</v>
      </c>
      <c r="B70" s="323" t="s">
        <v>345</v>
      </c>
      <c r="C70" s="324" t="s">
        <v>114</v>
      </c>
      <c r="D70" s="315">
        <v>9</v>
      </c>
      <c r="E70" s="146"/>
      <c r="F70" s="144"/>
      <c r="G70" s="144"/>
      <c r="H70" s="144"/>
      <c r="I70" s="144"/>
      <c r="J70" s="144">
        <f t="shared" si="9"/>
        <v>0</v>
      </c>
      <c r="K70" s="144"/>
      <c r="L70" s="144"/>
      <c r="M70" s="144"/>
      <c r="N70" s="144"/>
      <c r="O70" s="144">
        <f t="shared" si="10"/>
        <v>0</v>
      </c>
    </row>
    <row r="71" spans="1:15" ht="14.25">
      <c r="A71" s="308">
        <f t="shared" si="11"/>
        <v>49</v>
      </c>
      <c r="B71" s="323" t="s">
        <v>346</v>
      </c>
      <c r="C71" s="324" t="s">
        <v>347</v>
      </c>
      <c r="D71" s="315">
        <v>198</v>
      </c>
      <c r="E71" s="146"/>
      <c r="F71" s="144"/>
      <c r="G71" s="144"/>
      <c r="H71" s="144"/>
      <c r="I71" s="144"/>
      <c r="J71" s="144">
        <f t="shared" si="9"/>
        <v>0</v>
      </c>
      <c r="K71" s="144"/>
      <c r="L71" s="144"/>
      <c r="M71" s="144"/>
      <c r="N71" s="144"/>
      <c r="O71" s="144">
        <f t="shared" si="10"/>
        <v>0</v>
      </c>
    </row>
    <row r="72" spans="1:15" ht="14.25">
      <c r="A72" s="308">
        <f t="shared" si="11"/>
        <v>50</v>
      </c>
      <c r="B72" s="323" t="s">
        <v>348</v>
      </c>
      <c r="C72" s="324" t="s">
        <v>114</v>
      </c>
      <c r="D72" s="315">
        <v>27</v>
      </c>
      <c r="E72" s="146"/>
      <c r="F72" s="144"/>
      <c r="G72" s="145"/>
      <c r="H72" s="144"/>
      <c r="I72" s="144"/>
      <c r="J72" s="144">
        <f t="shared" si="9"/>
        <v>0</v>
      </c>
      <c r="K72" s="144"/>
      <c r="L72" s="144"/>
      <c r="M72" s="144"/>
      <c r="N72" s="144"/>
      <c r="O72" s="144">
        <f t="shared" si="10"/>
        <v>0</v>
      </c>
    </row>
    <row r="73" spans="1:15" ht="14.25">
      <c r="A73" s="308">
        <f t="shared" si="11"/>
        <v>51</v>
      </c>
      <c r="B73" s="323" t="s">
        <v>349</v>
      </c>
      <c r="C73" s="324" t="s">
        <v>114</v>
      </c>
      <c r="D73" s="315">
        <v>270</v>
      </c>
      <c r="E73" s="146"/>
      <c r="F73" s="144"/>
      <c r="G73" s="144"/>
      <c r="H73" s="144"/>
      <c r="I73" s="144"/>
      <c r="J73" s="144">
        <f t="shared" si="9"/>
        <v>0</v>
      </c>
      <c r="K73" s="144"/>
      <c r="L73" s="144"/>
      <c r="M73" s="144"/>
      <c r="N73" s="144"/>
      <c r="O73" s="144">
        <f t="shared" si="10"/>
        <v>0</v>
      </c>
    </row>
    <row r="74" spans="1:15" ht="14.25">
      <c r="A74" s="308">
        <f t="shared" si="11"/>
        <v>52</v>
      </c>
      <c r="B74" s="344" t="s">
        <v>350</v>
      </c>
      <c r="C74" s="324" t="s">
        <v>114</v>
      </c>
      <c r="D74" s="315">
        <v>36</v>
      </c>
      <c r="E74" s="146"/>
      <c r="F74" s="144"/>
      <c r="G74" s="144"/>
      <c r="H74" s="144"/>
      <c r="I74" s="144"/>
      <c r="J74" s="144">
        <f t="shared" si="9"/>
        <v>0</v>
      </c>
      <c r="K74" s="144"/>
      <c r="L74" s="144"/>
      <c r="M74" s="144"/>
      <c r="N74" s="144"/>
      <c r="O74" s="144">
        <f t="shared" si="10"/>
        <v>0</v>
      </c>
    </row>
    <row r="75" spans="1:15" ht="14.25">
      <c r="A75" s="308">
        <f t="shared" si="11"/>
        <v>53</v>
      </c>
      <c r="B75" s="336" t="s">
        <v>351</v>
      </c>
      <c r="C75" s="345" t="s">
        <v>322</v>
      </c>
      <c r="D75" s="315">
        <v>225</v>
      </c>
      <c r="E75" s="146"/>
      <c r="F75" s="144"/>
      <c r="G75" s="144"/>
      <c r="H75" s="144"/>
      <c r="I75" s="144"/>
      <c r="J75" s="144">
        <f t="shared" si="9"/>
        <v>0</v>
      </c>
      <c r="K75" s="144"/>
      <c r="L75" s="144"/>
      <c r="M75" s="144"/>
      <c r="N75" s="144"/>
      <c r="O75" s="144">
        <f t="shared" si="10"/>
        <v>0</v>
      </c>
    </row>
    <row r="76" spans="1:15" s="76" customFormat="1" ht="14.25">
      <c r="A76" s="308">
        <f t="shared" si="11"/>
        <v>54</v>
      </c>
      <c r="B76" s="336" t="s">
        <v>352</v>
      </c>
      <c r="C76" s="345" t="s">
        <v>322</v>
      </c>
      <c r="D76" s="315">
        <v>9</v>
      </c>
      <c r="E76" s="146"/>
      <c r="F76" s="144"/>
      <c r="G76" s="145"/>
      <c r="H76" s="144"/>
      <c r="I76" s="144"/>
      <c r="J76" s="144">
        <f t="shared" si="9"/>
        <v>0</v>
      </c>
      <c r="K76" s="144"/>
      <c r="L76" s="144"/>
      <c r="M76" s="144"/>
      <c r="N76" s="144"/>
      <c r="O76" s="144">
        <f t="shared" si="10"/>
        <v>0</v>
      </c>
    </row>
    <row r="77" spans="1:15" s="76" customFormat="1" ht="25.5">
      <c r="A77" s="308">
        <f t="shared" si="11"/>
        <v>55</v>
      </c>
      <c r="B77" s="346" t="s">
        <v>353</v>
      </c>
      <c r="C77" s="347" t="s">
        <v>119</v>
      </c>
      <c r="D77" s="348">
        <v>1</v>
      </c>
      <c r="E77" s="146"/>
      <c r="F77" s="144"/>
      <c r="G77" s="145"/>
      <c r="H77" s="144"/>
      <c r="I77" s="144"/>
      <c r="J77" s="144">
        <f t="shared" si="9"/>
        <v>0</v>
      </c>
      <c r="K77" s="144"/>
      <c r="L77" s="144"/>
      <c r="M77" s="144"/>
      <c r="N77" s="144"/>
      <c r="O77" s="144">
        <f t="shared" si="10"/>
        <v>0</v>
      </c>
    </row>
    <row r="78" spans="1:15" s="76" customFormat="1" ht="14.25">
      <c r="A78" s="308">
        <f t="shared" si="11"/>
        <v>56</v>
      </c>
      <c r="B78" s="346" t="s">
        <v>354</v>
      </c>
      <c r="C78" s="347" t="s">
        <v>119</v>
      </c>
      <c r="D78" s="330">
        <v>1</v>
      </c>
      <c r="E78" s="146"/>
      <c r="F78" s="144"/>
      <c r="G78" s="145"/>
      <c r="H78" s="144"/>
      <c r="I78" s="144"/>
      <c r="J78" s="144">
        <f t="shared" si="9"/>
        <v>0</v>
      </c>
      <c r="K78" s="144"/>
      <c r="L78" s="144"/>
      <c r="M78" s="144"/>
      <c r="N78" s="144"/>
      <c r="O78" s="144">
        <f t="shared" si="10"/>
        <v>0</v>
      </c>
    </row>
    <row r="79" spans="1:15" s="76" customFormat="1" ht="14.25">
      <c r="A79" s="340"/>
      <c r="B79" s="341" t="s">
        <v>355</v>
      </c>
      <c r="C79" s="333"/>
      <c r="D79" s="333"/>
      <c r="E79" s="146"/>
      <c r="F79" s="144"/>
      <c r="G79" s="144"/>
      <c r="H79" s="144"/>
      <c r="I79" s="144"/>
      <c r="J79" s="144"/>
      <c r="K79" s="144"/>
      <c r="L79" s="144"/>
      <c r="M79" s="144"/>
      <c r="N79" s="144"/>
      <c r="O79" s="144"/>
    </row>
    <row r="80" spans="1:15" s="76" customFormat="1" ht="14.25">
      <c r="A80" s="340">
        <v>56</v>
      </c>
      <c r="B80" s="349" t="s">
        <v>341</v>
      </c>
      <c r="C80" s="315" t="s">
        <v>30</v>
      </c>
      <c r="D80" s="350">
        <v>334</v>
      </c>
      <c r="E80" s="146"/>
      <c r="F80" s="144"/>
      <c r="G80" s="144"/>
      <c r="H80" s="144"/>
      <c r="I80" s="144"/>
      <c r="J80" s="144">
        <f t="shared" si="9"/>
        <v>0</v>
      </c>
      <c r="K80" s="144"/>
      <c r="L80" s="144"/>
      <c r="M80" s="144"/>
      <c r="N80" s="144"/>
      <c r="O80" s="144">
        <f t="shared" si="10"/>
        <v>0</v>
      </c>
    </row>
    <row r="81" spans="1:15" s="76" customFormat="1" ht="51">
      <c r="A81" s="308">
        <f t="shared" ref="A81:A92" si="12">A80+1</f>
        <v>57</v>
      </c>
      <c r="B81" s="343" t="s">
        <v>342</v>
      </c>
      <c r="C81" s="315" t="s">
        <v>30</v>
      </c>
      <c r="D81" s="315">
        <v>334</v>
      </c>
      <c r="E81" s="146"/>
      <c r="F81" s="144"/>
      <c r="G81" s="145"/>
      <c r="H81" s="144"/>
      <c r="I81" s="144"/>
      <c r="J81" s="144">
        <f t="shared" si="9"/>
        <v>0</v>
      </c>
      <c r="K81" s="144"/>
      <c r="L81" s="144"/>
      <c r="M81" s="144"/>
      <c r="N81" s="144"/>
      <c r="O81" s="144">
        <f t="shared" si="10"/>
        <v>0</v>
      </c>
    </row>
    <row r="82" spans="1:15" ht="14.25">
      <c r="A82" s="308">
        <f t="shared" si="12"/>
        <v>58</v>
      </c>
      <c r="B82" s="323" t="s">
        <v>343</v>
      </c>
      <c r="C82" s="326" t="s">
        <v>114</v>
      </c>
      <c r="D82" s="315">
        <v>162</v>
      </c>
      <c r="E82" s="146"/>
      <c r="F82" s="144"/>
      <c r="G82" s="145"/>
      <c r="H82" s="144"/>
      <c r="I82" s="144"/>
      <c r="J82" s="144">
        <f t="shared" si="9"/>
        <v>0</v>
      </c>
      <c r="K82" s="144"/>
      <c r="L82" s="144"/>
      <c r="M82" s="144"/>
      <c r="N82" s="144"/>
      <c r="O82" s="144">
        <f t="shared" si="10"/>
        <v>0</v>
      </c>
    </row>
    <row r="83" spans="1:15" ht="14.25">
      <c r="A83" s="308">
        <f t="shared" si="12"/>
        <v>59</v>
      </c>
      <c r="B83" s="323" t="s">
        <v>344</v>
      </c>
      <c r="C83" s="326" t="s">
        <v>114</v>
      </c>
      <c r="D83" s="315">
        <v>18</v>
      </c>
      <c r="E83" s="146"/>
      <c r="F83" s="144"/>
      <c r="G83" s="144"/>
      <c r="H83" s="144"/>
      <c r="I83" s="144"/>
      <c r="J83" s="144">
        <f t="shared" si="9"/>
        <v>0</v>
      </c>
      <c r="K83" s="144"/>
      <c r="L83" s="144"/>
      <c r="M83" s="144"/>
      <c r="N83" s="144"/>
      <c r="O83" s="144">
        <f t="shared" si="10"/>
        <v>0</v>
      </c>
    </row>
    <row r="84" spans="1:15" ht="14.25">
      <c r="A84" s="308">
        <f t="shared" si="12"/>
        <v>60</v>
      </c>
      <c r="B84" s="323" t="s">
        <v>346</v>
      </c>
      <c r="C84" s="326" t="s">
        <v>114</v>
      </c>
      <c r="D84" s="315">
        <v>54</v>
      </c>
      <c r="E84" s="146"/>
      <c r="F84" s="144"/>
      <c r="G84" s="144"/>
      <c r="H84" s="144"/>
      <c r="I84" s="144"/>
      <c r="J84" s="144">
        <f t="shared" si="9"/>
        <v>0</v>
      </c>
      <c r="K84" s="144"/>
      <c r="L84" s="144"/>
      <c r="M84" s="144"/>
      <c r="N84" s="144"/>
      <c r="O84" s="144">
        <f t="shared" si="10"/>
        <v>0</v>
      </c>
    </row>
    <row r="85" spans="1:15" s="76" customFormat="1" ht="25.5">
      <c r="A85" s="308">
        <f t="shared" si="12"/>
        <v>61</v>
      </c>
      <c r="B85" s="414" t="s">
        <v>512</v>
      </c>
      <c r="C85" s="315" t="s">
        <v>119</v>
      </c>
      <c r="D85" s="315">
        <v>27</v>
      </c>
      <c r="E85" s="146"/>
      <c r="F85" s="144"/>
      <c r="G85" s="144"/>
      <c r="H85" s="144"/>
      <c r="I85" s="144"/>
      <c r="J85" s="144">
        <f t="shared" ref="J85:J91" si="13">I85+H85+G85</f>
        <v>0</v>
      </c>
      <c r="K85" s="144"/>
      <c r="L85" s="144"/>
      <c r="M85" s="144"/>
      <c r="N85" s="144"/>
      <c r="O85" s="144">
        <f t="shared" ref="O85:O91" si="14">N85+M85+L85</f>
        <v>0</v>
      </c>
    </row>
    <row r="86" spans="1:15" s="76" customFormat="1" ht="14.25">
      <c r="A86" s="308">
        <f t="shared" si="12"/>
        <v>62</v>
      </c>
      <c r="B86" s="346" t="s">
        <v>356</v>
      </c>
      <c r="C86" s="326" t="s">
        <v>114</v>
      </c>
      <c r="D86" s="315">
        <v>27</v>
      </c>
      <c r="E86" s="146"/>
      <c r="F86" s="144"/>
      <c r="G86" s="144"/>
      <c r="H86" s="144"/>
      <c r="I86" s="144"/>
      <c r="J86" s="144">
        <f t="shared" si="13"/>
        <v>0</v>
      </c>
      <c r="K86" s="144"/>
      <c r="L86" s="144"/>
      <c r="M86" s="144"/>
      <c r="N86" s="144"/>
      <c r="O86" s="144">
        <f t="shared" si="14"/>
        <v>0</v>
      </c>
    </row>
    <row r="87" spans="1:15" s="76" customFormat="1" ht="14.25">
      <c r="A87" s="308">
        <f t="shared" si="12"/>
        <v>63</v>
      </c>
      <c r="B87" s="323" t="s">
        <v>349</v>
      </c>
      <c r="C87" s="326" t="s">
        <v>114</v>
      </c>
      <c r="D87" s="315">
        <v>54</v>
      </c>
      <c r="E87" s="146"/>
      <c r="F87" s="144"/>
      <c r="G87" s="145"/>
      <c r="H87" s="144"/>
      <c r="I87" s="144"/>
      <c r="J87" s="144">
        <f t="shared" si="13"/>
        <v>0</v>
      </c>
      <c r="K87" s="144"/>
      <c r="L87" s="144"/>
      <c r="M87" s="144"/>
      <c r="N87" s="144"/>
      <c r="O87" s="144">
        <f t="shared" si="14"/>
        <v>0</v>
      </c>
    </row>
    <row r="88" spans="1:15" s="76" customFormat="1" ht="14.25">
      <c r="A88" s="308">
        <f t="shared" si="12"/>
        <v>64</v>
      </c>
      <c r="B88" s="323" t="s">
        <v>350</v>
      </c>
      <c r="C88" s="326" t="s">
        <v>114</v>
      </c>
      <c r="D88" s="315">
        <v>9</v>
      </c>
      <c r="E88" s="146"/>
      <c r="F88" s="144"/>
      <c r="G88" s="144"/>
      <c r="H88" s="144"/>
      <c r="I88" s="144"/>
      <c r="J88" s="144">
        <f t="shared" si="13"/>
        <v>0</v>
      </c>
      <c r="K88" s="144"/>
      <c r="L88" s="144"/>
      <c r="M88" s="144"/>
      <c r="N88" s="144"/>
      <c r="O88" s="144">
        <f t="shared" si="14"/>
        <v>0</v>
      </c>
    </row>
    <row r="89" spans="1:15" s="76" customFormat="1" ht="14.25">
      <c r="A89" s="308">
        <f t="shared" si="12"/>
        <v>65</v>
      </c>
      <c r="B89" s="351" t="s">
        <v>357</v>
      </c>
      <c r="C89" s="315" t="s">
        <v>30</v>
      </c>
      <c r="D89" s="315">
        <v>1200</v>
      </c>
      <c r="E89" s="146"/>
      <c r="F89" s="144"/>
      <c r="G89" s="144"/>
      <c r="H89" s="144"/>
      <c r="I89" s="144"/>
      <c r="J89" s="144">
        <f t="shared" si="13"/>
        <v>0</v>
      </c>
      <c r="K89" s="144"/>
      <c r="L89" s="144"/>
      <c r="M89" s="144"/>
      <c r="N89" s="144"/>
      <c r="O89" s="144">
        <f t="shared" si="14"/>
        <v>0</v>
      </c>
    </row>
    <row r="90" spans="1:15" s="76" customFormat="1" ht="14.25">
      <c r="A90" s="308">
        <f t="shared" si="12"/>
        <v>66</v>
      </c>
      <c r="B90" s="336" t="s">
        <v>352</v>
      </c>
      <c r="C90" s="315" t="s">
        <v>322</v>
      </c>
      <c r="D90" s="315">
        <v>9</v>
      </c>
      <c r="E90" s="146"/>
      <c r="F90" s="144"/>
      <c r="G90" s="145"/>
      <c r="H90" s="144"/>
      <c r="I90" s="144"/>
      <c r="J90" s="144">
        <f t="shared" si="13"/>
        <v>0</v>
      </c>
      <c r="K90" s="144"/>
      <c r="L90" s="144"/>
      <c r="M90" s="144"/>
      <c r="N90" s="144"/>
      <c r="O90" s="144">
        <f t="shared" si="14"/>
        <v>0</v>
      </c>
    </row>
    <row r="91" spans="1:15" ht="25.5">
      <c r="A91" s="308">
        <f t="shared" si="12"/>
        <v>67</v>
      </c>
      <c r="B91" s="346" t="s">
        <v>353</v>
      </c>
      <c r="C91" s="347" t="s">
        <v>119</v>
      </c>
      <c r="D91" s="339">
        <v>1</v>
      </c>
      <c r="E91" s="146"/>
      <c r="F91" s="144"/>
      <c r="G91" s="145"/>
      <c r="H91" s="144"/>
      <c r="I91" s="144"/>
      <c r="J91" s="144">
        <f t="shared" si="13"/>
        <v>0</v>
      </c>
      <c r="K91" s="144"/>
      <c r="L91" s="144"/>
      <c r="M91" s="144"/>
      <c r="N91" s="144"/>
      <c r="O91" s="144">
        <f t="shared" si="14"/>
        <v>0</v>
      </c>
    </row>
    <row r="92" spans="1:15" s="76" customFormat="1" ht="14.25">
      <c r="A92" s="308">
        <f t="shared" si="12"/>
        <v>68</v>
      </c>
      <c r="B92" s="346" t="s">
        <v>354</v>
      </c>
      <c r="C92" s="347" t="s">
        <v>119</v>
      </c>
      <c r="D92" s="330">
        <v>1</v>
      </c>
      <c r="E92" s="146"/>
      <c r="F92" s="144"/>
      <c r="G92" s="145"/>
      <c r="H92" s="144"/>
      <c r="I92" s="144"/>
      <c r="J92" s="144">
        <f t="shared" ref="J92:J95" si="15">I92+H92+G92</f>
        <v>0</v>
      </c>
      <c r="K92" s="144"/>
      <c r="L92" s="144"/>
      <c r="M92" s="144"/>
      <c r="N92" s="144"/>
      <c r="O92" s="144">
        <f t="shared" ref="O92:O95" si="16">N92+M92+L92</f>
        <v>0</v>
      </c>
    </row>
    <row r="93" spans="1:15" s="76" customFormat="1" ht="23.25">
      <c r="A93" s="340"/>
      <c r="B93" s="352" t="s">
        <v>358</v>
      </c>
      <c r="C93" s="338"/>
      <c r="D93" s="339"/>
      <c r="E93" s="146"/>
      <c r="F93" s="144"/>
      <c r="G93" s="144"/>
      <c r="H93" s="144"/>
      <c r="I93" s="144"/>
      <c r="J93" s="144"/>
      <c r="K93" s="144"/>
      <c r="L93" s="144"/>
      <c r="M93" s="144"/>
      <c r="N93" s="144"/>
      <c r="O93" s="144"/>
    </row>
    <row r="94" spans="1:15" s="76" customFormat="1" ht="25.5">
      <c r="A94" s="340">
        <f>A91+1</f>
        <v>68</v>
      </c>
      <c r="B94" s="346" t="s">
        <v>359</v>
      </c>
      <c r="C94" s="353" t="s">
        <v>119</v>
      </c>
      <c r="D94" s="326">
        <v>1</v>
      </c>
      <c r="E94" s="146"/>
      <c r="F94" s="144"/>
      <c r="G94" s="144"/>
      <c r="H94" s="144"/>
      <c r="I94" s="144"/>
      <c r="J94" s="144">
        <f t="shared" si="15"/>
        <v>0</v>
      </c>
      <c r="K94" s="144"/>
      <c r="L94" s="144"/>
      <c r="M94" s="144"/>
      <c r="N94" s="144"/>
      <c r="O94" s="144">
        <f t="shared" si="16"/>
        <v>0</v>
      </c>
    </row>
    <row r="95" spans="1:15" s="76" customFormat="1" ht="15.75" thickBot="1">
      <c r="A95" s="340">
        <f>A94+1</f>
        <v>69</v>
      </c>
      <c r="B95" s="354" t="s">
        <v>360</v>
      </c>
      <c r="C95" s="353" t="s">
        <v>119</v>
      </c>
      <c r="D95" s="326">
        <v>1</v>
      </c>
      <c r="E95" s="146"/>
      <c r="F95" s="144"/>
      <c r="G95" s="145"/>
      <c r="H95" s="144"/>
      <c r="I95" s="144"/>
      <c r="J95" s="144">
        <f t="shared" si="15"/>
        <v>0</v>
      </c>
      <c r="K95" s="144"/>
      <c r="L95" s="144"/>
      <c r="M95" s="144"/>
      <c r="N95" s="144"/>
      <c r="O95" s="144">
        <f t="shared" si="16"/>
        <v>0</v>
      </c>
    </row>
    <row r="96" spans="1:15" s="45" customFormat="1" ht="13.5" thickBot="1">
      <c r="A96" s="40"/>
      <c r="B96" s="41" t="s">
        <v>23</v>
      </c>
      <c r="C96" s="42"/>
      <c r="D96" s="43"/>
      <c r="E96" s="44"/>
      <c r="F96" s="44"/>
      <c r="G96" s="44"/>
      <c r="H96" s="44"/>
      <c r="I96" s="44"/>
      <c r="J96" s="44"/>
      <c r="K96" s="118">
        <f>SUM(K61:K95)</f>
        <v>0</v>
      </c>
      <c r="L96" s="118">
        <f>SUM(L61:L95)</f>
        <v>0</v>
      </c>
      <c r="M96" s="118">
        <f>SUM(M61:M95)</f>
        <v>0</v>
      </c>
      <c r="N96" s="118">
        <f>SUM(N61:N95)</f>
        <v>0</v>
      </c>
      <c r="O96" s="139">
        <f>SUM(O61:O95)</f>
        <v>0</v>
      </c>
    </row>
    <row r="97" spans="1:15">
      <c r="I97" s="47"/>
      <c r="J97" s="47" t="s">
        <v>97</v>
      </c>
      <c r="K97" s="48"/>
      <c r="L97" s="114"/>
      <c r="M97" s="114"/>
      <c r="N97" s="114"/>
      <c r="O97" s="114">
        <f>M97</f>
        <v>0</v>
      </c>
    </row>
    <row r="98" spans="1:15">
      <c r="A98" s="49"/>
      <c r="B98" s="49"/>
      <c r="I98" s="50"/>
      <c r="J98" s="50"/>
      <c r="K98" s="50" t="s">
        <v>42</v>
      </c>
      <c r="L98" s="34">
        <f>L97+L96</f>
        <v>0</v>
      </c>
      <c r="M98" s="34">
        <f>M97+M96</f>
        <v>0</v>
      </c>
      <c r="N98" s="34">
        <f>N97+N96</f>
        <v>0</v>
      </c>
      <c r="O98" s="34">
        <f>O97+O96</f>
        <v>0</v>
      </c>
    </row>
    <row r="99" spans="1:15" s="45" customFormat="1">
      <c r="A99" s="355"/>
      <c r="B99" s="356"/>
      <c r="C99" s="357"/>
      <c r="D99" s="358"/>
      <c r="E99" s="359"/>
      <c r="F99" s="359"/>
      <c r="G99" s="359"/>
      <c r="H99" s="359"/>
      <c r="I99" s="359"/>
      <c r="J99" s="359"/>
      <c r="K99" s="360"/>
      <c r="L99" s="360"/>
      <c r="M99" s="360"/>
      <c r="N99" s="360"/>
      <c r="O99" s="360"/>
    </row>
    <row r="100" spans="1:15" s="45" customFormat="1">
      <c r="A100" s="355"/>
      <c r="B100" s="356"/>
      <c r="C100" s="357"/>
      <c r="D100" s="358"/>
      <c r="E100" s="359"/>
      <c r="F100" s="359"/>
      <c r="G100" s="359"/>
      <c r="H100" s="359"/>
      <c r="I100" s="359"/>
      <c r="J100" s="359"/>
      <c r="K100" s="360"/>
      <c r="L100" s="360"/>
      <c r="M100" s="360"/>
      <c r="N100" s="360"/>
      <c r="O100" s="360"/>
    </row>
    <row r="101" spans="1:15" s="17" customFormat="1">
      <c r="B101" s="53" t="s">
        <v>26</v>
      </c>
      <c r="C101" s="37"/>
      <c r="K101" s="54" t="s">
        <v>26</v>
      </c>
      <c r="M101" s="37"/>
      <c r="O101" s="56"/>
    </row>
  </sheetData>
  <mergeCells count="9">
    <mergeCell ref="K11:O12"/>
    <mergeCell ref="A1:O1"/>
    <mergeCell ref="A2:O2"/>
    <mergeCell ref="M8:N8"/>
    <mergeCell ref="A11:A13"/>
    <mergeCell ref="B11:B13"/>
    <mergeCell ref="C11:C13"/>
    <mergeCell ref="D11:D13"/>
    <mergeCell ref="E11:J12"/>
  </mergeCells>
  <conditionalFormatting sqref="D18">
    <cfRule type="expression" priority="1" stopIfTrue="1">
      <formula>#REF!</formula>
    </cfRule>
  </conditionalFormatting>
  <pageMargins left="0.31496062992125984" right="0.11811023622047245" top="0.74803149606299213" bottom="0.74803149606299213"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75"/>
  <sheetViews>
    <sheetView topLeftCell="A235" workbookViewId="0">
      <selection activeCell="B244" sqref="B244"/>
    </sheetView>
  </sheetViews>
  <sheetFormatPr defaultRowHeight="12.75"/>
  <cols>
    <col min="1" max="1" width="4.42578125" style="46" customWidth="1"/>
    <col min="2" max="2" width="53.85546875" style="26" customWidth="1"/>
    <col min="3" max="3" width="5.140625" style="18" customWidth="1"/>
    <col min="4" max="4" width="6.85546875" style="27" customWidth="1"/>
    <col min="5" max="5" width="7" style="18" customWidth="1"/>
    <col min="6" max="7" width="8.140625" style="18" customWidth="1"/>
    <col min="8" max="8" width="7.28515625" style="18" customWidth="1"/>
    <col min="9" max="9" width="7.425781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18" width="10.85546875" style="19" customWidth="1"/>
    <col min="19" max="255" width="11.42578125" style="19" customWidth="1"/>
    <col min="256" max="16384" width="9.140625" style="19"/>
  </cols>
  <sheetData>
    <row r="1" spans="1:19">
      <c r="A1" s="466" t="s">
        <v>63</v>
      </c>
      <c r="B1" s="466"/>
      <c r="C1" s="466"/>
      <c r="D1" s="466"/>
      <c r="E1" s="466"/>
      <c r="F1" s="466"/>
      <c r="G1" s="466"/>
      <c r="H1" s="466"/>
      <c r="I1" s="466"/>
      <c r="J1" s="466"/>
      <c r="K1" s="466"/>
      <c r="L1" s="466"/>
      <c r="M1" s="466"/>
      <c r="N1" s="466"/>
      <c r="O1" s="466"/>
    </row>
    <row r="2" spans="1:19">
      <c r="A2" s="467" t="s">
        <v>361</v>
      </c>
      <c r="B2" s="467"/>
      <c r="C2" s="467"/>
      <c r="D2" s="467"/>
      <c r="E2" s="467"/>
      <c r="F2" s="467"/>
      <c r="G2" s="467"/>
      <c r="H2" s="467"/>
      <c r="I2" s="467"/>
      <c r="J2" s="467"/>
      <c r="K2" s="467"/>
      <c r="L2" s="467"/>
      <c r="M2" s="467"/>
      <c r="N2" s="467"/>
      <c r="O2" s="467"/>
    </row>
    <row r="3" spans="1:19">
      <c r="A3" s="20"/>
      <c r="B3" s="20"/>
      <c r="C3" s="20"/>
      <c r="D3" s="20"/>
      <c r="E3" s="20"/>
      <c r="F3" s="20"/>
      <c r="G3" s="20"/>
      <c r="H3" s="20"/>
      <c r="I3" s="20"/>
      <c r="J3" s="20"/>
      <c r="K3" s="20"/>
      <c r="L3" s="20"/>
      <c r="M3" s="20"/>
      <c r="N3" s="20"/>
      <c r="O3" s="20"/>
    </row>
    <row r="4" spans="1:19" s="17" customFormat="1">
      <c r="A4" s="17" t="str">
        <f>Kopsavilkums!A4</f>
        <v>Būves nosaukums:  Daudzdzīvokļu ēka</v>
      </c>
      <c r="B4" s="21"/>
      <c r="C4" s="21"/>
      <c r="D4" s="22"/>
      <c r="E4" s="22"/>
      <c r="F4" s="22"/>
      <c r="G4" s="22"/>
      <c r="H4" s="22"/>
      <c r="I4" s="22"/>
      <c r="J4" s="23"/>
      <c r="K4" s="23"/>
      <c r="L4" s="23"/>
      <c r="M4" s="23"/>
      <c r="N4" s="23"/>
      <c r="O4" s="23"/>
    </row>
    <row r="5" spans="1:19" s="17" customFormat="1">
      <c r="A5" s="17" t="str">
        <f>Kopsavilkums!A5</f>
        <v xml:space="preserve">Objekta nosaukums: Energoefektivitātes paaugstināšanas projekts dzīvojamai mājai </v>
      </c>
      <c r="D5" s="23"/>
      <c r="E5" s="23"/>
      <c r="F5" s="23"/>
      <c r="G5" s="23"/>
      <c r="H5" s="23"/>
      <c r="I5" s="23"/>
      <c r="J5" s="23"/>
      <c r="K5" s="23"/>
      <c r="L5" s="23"/>
      <c r="M5" s="23"/>
      <c r="N5" s="23"/>
      <c r="O5" s="23"/>
    </row>
    <row r="6" spans="1:19" s="17" customFormat="1">
      <c r="A6" s="17" t="str">
        <f>Kopsavilkums!A6</f>
        <v>Objekta adrese:  Nākotnes ielā 36, Ķekava, Ķekavas pag., Ķekavas nov., LV-2123, KAD.NR.80700081254</v>
      </c>
      <c r="D6" s="23"/>
      <c r="E6" s="23"/>
      <c r="F6" s="23"/>
      <c r="G6" s="23"/>
      <c r="H6" s="23"/>
      <c r="I6" s="23"/>
      <c r="J6" s="23"/>
      <c r="K6" s="23"/>
      <c r="L6" s="23"/>
      <c r="M6" s="23"/>
      <c r="N6" s="23"/>
      <c r="O6" s="23"/>
    </row>
    <row r="7" spans="1:19">
      <c r="A7" s="19"/>
      <c r="B7" s="19"/>
      <c r="C7" s="19"/>
      <c r="D7" s="19"/>
      <c r="E7" s="19"/>
      <c r="F7" s="19"/>
    </row>
    <row r="8" spans="1:19">
      <c r="A8" s="25"/>
      <c r="E8" s="24"/>
      <c r="K8" s="24" t="s">
        <v>41</v>
      </c>
      <c r="M8" s="468">
        <f>O70</f>
        <v>0</v>
      </c>
      <c r="N8" s="468"/>
    </row>
    <row r="9" spans="1:19">
      <c r="A9" s="25"/>
      <c r="E9" s="24"/>
      <c r="K9" s="29" t="str">
        <f>Kopsavilkums!E10</f>
        <v>Tāme sastādīta: 2019. gada .........</v>
      </c>
      <c r="L9" s="30"/>
      <c r="M9" s="28"/>
      <c r="N9" s="30"/>
      <c r="O9" s="30"/>
    </row>
    <row r="10" spans="1:19">
      <c r="A10" s="31"/>
      <c r="B10" s="32"/>
    </row>
    <row r="11" spans="1:19" ht="13.5" thickBot="1">
      <c r="A11" s="469" t="s">
        <v>15</v>
      </c>
      <c r="B11" s="472" t="s">
        <v>11</v>
      </c>
      <c r="C11" s="475" t="s">
        <v>16</v>
      </c>
      <c r="D11" s="478" t="s">
        <v>17</v>
      </c>
      <c r="E11" s="481" t="s">
        <v>12</v>
      </c>
      <c r="F11" s="481"/>
      <c r="G11" s="481"/>
      <c r="H11" s="481"/>
      <c r="I11" s="481"/>
      <c r="J11" s="481"/>
      <c r="K11" s="462" t="s">
        <v>13</v>
      </c>
      <c r="L11" s="462"/>
      <c r="M11" s="462"/>
      <c r="N11" s="462"/>
      <c r="O11" s="463"/>
    </row>
    <row r="12" spans="1:19" ht="13.5" thickBot="1">
      <c r="A12" s="470"/>
      <c r="B12" s="473"/>
      <c r="C12" s="476"/>
      <c r="D12" s="479"/>
      <c r="E12" s="482"/>
      <c r="F12" s="482"/>
      <c r="G12" s="482"/>
      <c r="H12" s="482"/>
      <c r="I12" s="482"/>
      <c r="J12" s="482"/>
      <c r="K12" s="464" t="s">
        <v>18</v>
      </c>
      <c r="L12" s="464"/>
      <c r="M12" s="464" t="s">
        <v>19</v>
      </c>
      <c r="N12" s="464"/>
      <c r="O12" s="465" t="s">
        <v>20</v>
      </c>
    </row>
    <row r="13" spans="1:19" ht="45">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9">
      <c r="A14" s="62" t="s">
        <v>34</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9" s="67" customFormat="1" ht="15">
      <c r="A15" s="199"/>
      <c r="B15" s="200" t="s">
        <v>102</v>
      </c>
      <c r="C15" s="199"/>
      <c r="D15" s="201"/>
      <c r="E15" s="115"/>
      <c r="F15" s="116"/>
      <c r="G15" s="80"/>
      <c r="H15" s="117"/>
      <c r="I15" s="117"/>
      <c r="J15" s="117"/>
      <c r="K15" s="116"/>
      <c r="L15" s="117"/>
      <c r="M15" s="117"/>
      <c r="N15" s="117"/>
      <c r="O15" s="117"/>
      <c r="Q15" s="72"/>
      <c r="R15" s="72"/>
      <c r="S15" s="72"/>
    </row>
    <row r="16" spans="1:19" s="67" customFormat="1" ht="14.25">
      <c r="A16" s="199"/>
      <c r="B16" s="361" t="s">
        <v>103</v>
      </c>
      <c r="C16" s="199"/>
      <c r="D16" s="201"/>
      <c r="E16" s="117"/>
      <c r="F16" s="117"/>
      <c r="G16" s="117"/>
      <c r="H16" s="117"/>
      <c r="I16" s="117"/>
      <c r="J16" s="117"/>
      <c r="K16" s="117"/>
      <c r="L16" s="117"/>
      <c r="M16" s="117"/>
      <c r="N16" s="117"/>
      <c r="O16" s="117"/>
      <c r="Q16" s="72"/>
      <c r="R16" s="72"/>
      <c r="S16" s="72"/>
    </row>
    <row r="17" spans="1:19" s="67" customFormat="1" ht="25.5">
      <c r="A17" s="362">
        <v>1</v>
      </c>
      <c r="B17" s="336" t="s">
        <v>362</v>
      </c>
      <c r="C17" s="315" t="s">
        <v>112</v>
      </c>
      <c r="D17" s="350">
        <v>240</v>
      </c>
      <c r="E17" s="117"/>
      <c r="F17" s="117"/>
      <c r="G17" s="117"/>
      <c r="H17" s="117"/>
      <c r="I17" s="117"/>
      <c r="J17" s="117">
        <f t="shared" ref="J17:J18" si="1">G17+H17+I17</f>
        <v>0</v>
      </c>
      <c r="K17" s="117"/>
      <c r="L17" s="117"/>
      <c r="M17" s="117"/>
      <c r="N17" s="117"/>
      <c r="O17" s="117">
        <f t="shared" ref="O17:O18" si="2">N17+M17+L17</f>
        <v>0</v>
      </c>
      <c r="Q17" s="72"/>
      <c r="R17" s="72"/>
      <c r="S17" s="72"/>
    </row>
    <row r="18" spans="1:19" s="67" customFormat="1" ht="14.25">
      <c r="A18" s="362">
        <f>A17+1</f>
        <v>2</v>
      </c>
      <c r="B18" s="336" t="s">
        <v>298</v>
      </c>
      <c r="C18" s="315" t="s">
        <v>363</v>
      </c>
      <c r="D18" s="315">
        <v>104</v>
      </c>
      <c r="E18" s="117"/>
      <c r="F18" s="117"/>
      <c r="G18" s="117"/>
      <c r="H18" s="117"/>
      <c r="I18" s="117"/>
      <c r="J18" s="117">
        <f t="shared" si="1"/>
        <v>0</v>
      </c>
      <c r="K18" s="117"/>
      <c r="L18" s="117"/>
      <c r="M18" s="117"/>
      <c r="N18" s="117"/>
      <c r="O18" s="117">
        <f t="shared" si="2"/>
        <v>0</v>
      </c>
      <c r="Q18" s="72"/>
      <c r="R18" s="72"/>
      <c r="S18" s="72"/>
    </row>
    <row r="19" spans="1:19" s="67" customFormat="1" ht="15">
      <c r="A19" s="363"/>
      <c r="B19" s="364" t="s">
        <v>300</v>
      </c>
      <c r="C19" s="315"/>
      <c r="D19" s="365"/>
      <c r="E19" s="117"/>
      <c r="F19" s="117"/>
      <c r="G19" s="117"/>
      <c r="H19" s="117"/>
      <c r="I19" s="117"/>
      <c r="J19" s="117"/>
      <c r="K19" s="117"/>
      <c r="L19" s="117"/>
      <c r="M19" s="117"/>
      <c r="N19" s="117"/>
      <c r="O19" s="117"/>
      <c r="Q19" s="72"/>
      <c r="R19" s="72"/>
      <c r="S19" s="72"/>
    </row>
    <row r="20" spans="1:19" s="67" customFormat="1" ht="38.25">
      <c r="A20" s="363">
        <f>A18+1</f>
        <v>3</v>
      </c>
      <c r="B20" s="317" t="s">
        <v>364</v>
      </c>
      <c r="C20" s="315" t="s">
        <v>112</v>
      </c>
      <c r="D20" s="315">
        <v>360</v>
      </c>
      <c r="E20" s="117"/>
      <c r="F20" s="117"/>
      <c r="G20" s="117"/>
      <c r="H20" s="117"/>
      <c r="I20" s="117"/>
      <c r="J20" s="117">
        <f t="shared" ref="J20:J51" si="3">G20+H20+I20</f>
        <v>0</v>
      </c>
      <c r="K20" s="117"/>
      <c r="L20" s="117"/>
      <c r="M20" s="117"/>
      <c r="N20" s="117"/>
      <c r="O20" s="117">
        <f t="shared" ref="O20:O51" si="4">N20+M20+L20</f>
        <v>0</v>
      </c>
      <c r="Q20" s="72"/>
      <c r="R20" s="72"/>
      <c r="S20" s="72"/>
    </row>
    <row r="21" spans="1:19" s="67" customFormat="1" ht="15">
      <c r="A21" s="199"/>
      <c r="B21" s="366" t="s">
        <v>365</v>
      </c>
      <c r="C21" s="199"/>
      <c r="D21" s="201"/>
      <c r="E21" s="117"/>
      <c r="F21" s="117"/>
      <c r="G21" s="117"/>
      <c r="H21" s="117"/>
      <c r="I21" s="117"/>
      <c r="J21" s="117"/>
      <c r="K21" s="117"/>
      <c r="L21" s="117"/>
      <c r="M21" s="117"/>
      <c r="N21" s="117"/>
      <c r="O21" s="117"/>
      <c r="Q21" s="72"/>
      <c r="R21" s="72"/>
      <c r="S21" s="72"/>
    </row>
    <row r="22" spans="1:19" s="67" customFormat="1" ht="15">
      <c r="A22" s="367"/>
      <c r="B22" s="368" t="s">
        <v>366</v>
      </c>
      <c r="C22" s="367"/>
      <c r="D22" s="367"/>
      <c r="E22" s="117"/>
      <c r="F22" s="117"/>
      <c r="G22" s="117"/>
      <c r="H22" s="117"/>
      <c r="I22" s="117"/>
      <c r="J22" s="117"/>
      <c r="K22" s="117"/>
      <c r="L22" s="117"/>
      <c r="M22" s="117"/>
      <c r="N22" s="117"/>
      <c r="O22" s="117"/>
      <c r="Q22" s="72"/>
      <c r="R22" s="72"/>
      <c r="S22" s="72"/>
    </row>
    <row r="23" spans="1:19" s="67" customFormat="1" ht="14.25">
      <c r="A23" s="367"/>
      <c r="B23" s="369" t="s">
        <v>367</v>
      </c>
      <c r="C23" s="367"/>
      <c r="D23" s="367"/>
      <c r="E23" s="117"/>
      <c r="F23" s="117"/>
      <c r="G23" s="117"/>
      <c r="H23" s="117"/>
      <c r="I23" s="117"/>
      <c r="J23" s="117"/>
      <c r="K23" s="117"/>
      <c r="L23" s="117"/>
      <c r="M23" s="117"/>
      <c r="N23" s="117"/>
      <c r="O23" s="117"/>
      <c r="Q23" s="72"/>
      <c r="R23" s="72"/>
      <c r="S23" s="72"/>
    </row>
    <row r="24" spans="1:19" s="67" customFormat="1" ht="38.25">
      <c r="A24" s="363">
        <v>4</v>
      </c>
      <c r="B24" s="370" t="s">
        <v>368</v>
      </c>
      <c r="C24" s="315" t="s">
        <v>119</v>
      </c>
      <c r="D24" s="363">
        <v>25</v>
      </c>
      <c r="E24" s="117"/>
      <c r="F24" s="117"/>
      <c r="G24" s="117"/>
      <c r="H24" s="117"/>
      <c r="I24" s="117"/>
      <c r="J24" s="117">
        <f t="shared" ref="J24" si="5">G24+H24+I24</f>
        <v>0</v>
      </c>
      <c r="K24" s="117"/>
      <c r="L24" s="117"/>
      <c r="M24" s="117"/>
      <c r="N24" s="117"/>
      <c r="O24" s="117">
        <f t="shared" ref="O24" si="6">N24+M24+L24</f>
        <v>0</v>
      </c>
      <c r="Q24" s="72"/>
      <c r="R24" s="72"/>
      <c r="S24" s="72"/>
    </row>
    <row r="25" spans="1:19" s="67" customFormat="1" ht="38.25">
      <c r="A25" s="362">
        <f t="shared" ref="A25:A30" si="7">A24+1</f>
        <v>5</v>
      </c>
      <c r="B25" s="370" t="s">
        <v>369</v>
      </c>
      <c r="C25" s="315" t="s">
        <v>119</v>
      </c>
      <c r="D25" s="363">
        <v>2</v>
      </c>
      <c r="E25" s="117"/>
      <c r="F25" s="117"/>
      <c r="G25" s="117"/>
      <c r="H25" s="117"/>
      <c r="I25" s="117"/>
      <c r="J25" s="117">
        <f t="shared" ref="J25:J27" si="8">G25+H25+I25</f>
        <v>0</v>
      </c>
      <c r="K25" s="117"/>
      <c r="L25" s="117"/>
      <c r="M25" s="117"/>
      <c r="N25" s="117"/>
      <c r="O25" s="117">
        <f t="shared" ref="O25:O27" si="9">N25+M25+L25</f>
        <v>0</v>
      </c>
      <c r="Q25" s="72"/>
      <c r="R25" s="72"/>
      <c r="S25" s="72"/>
    </row>
    <row r="26" spans="1:19" s="67" customFormat="1" ht="38.25">
      <c r="A26" s="362">
        <f t="shared" si="7"/>
        <v>6</v>
      </c>
      <c r="B26" s="370" t="s">
        <v>370</v>
      </c>
      <c r="C26" s="315" t="s">
        <v>119</v>
      </c>
      <c r="D26" s="363">
        <v>23</v>
      </c>
      <c r="E26" s="117"/>
      <c r="F26" s="117"/>
      <c r="G26" s="117"/>
      <c r="H26" s="117"/>
      <c r="I26" s="117"/>
      <c r="J26" s="117">
        <f t="shared" si="8"/>
        <v>0</v>
      </c>
      <c r="K26" s="117"/>
      <c r="L26" s="117"/>
      <c r="M26" s="117"/>
      <c r="N26" s="117"/>
      <c r="O26" s="117">
        <f t="shared" si="9"/>
        <v>0</v>
      </c>
      <c r="Q26" s="72"/>
      <c r="R26" s="72"/>
      <c r="S26" s="72"/>
    </row>
    <row r="27" spans="1:19" s="67" customFormat="1" ht="38.25">
      <c r="A27" s="362">
        <f t="shared" si="7"/>
        <v>7</v>
      </c>
      <c r="B27" s="370" t="s">
        <v>371</v>
      </c>
      <c r="C27" s="315" t="s">
        <v>119</v>
      </c>
      <c r="D27" s="363">
        <v>4</v>
      </c>
      <c r="E27" s="117"/>
      <c r="F27" s="117"/>
      <c r="G27" s="117"/>
      <c r="H27" s="117"/>
      <c r="I27" s="117"/>
      <c r="J27" s="117">
        <f t="shared" si="8"/>
        <v>0</v>
      </c>
      <c r="K27" s="117"/>
      <c r="L27" s="117"/>
      <c r="M27" s="117"/>
      <c r="N27" s="117"/>
      <c r="O27" s="117">
        <f t="shared" si="9"/>
        <v>0</v>
      </c>
      <c r="Q27" s="72"/>
      <c r="R27" s="72"/>
      <c r="S27" s="72"/>
    </row>
    <row r="28" spans="1:19" s="67" customFormat="1" ht="38.25">
      <c r="A28" s="362">
        <f t="shared" si="7"/>
        <v>8</v>
      </c>
      <c r="B28" s="370" t="s">
        <v>372</v>
      </c>
      <c r="C28" s="315" t="s">
        <v>119</v>
      </c>
      <c r="D28" s="363">
        <v>4</v>
      </c>
      <c r="E28" s="117"/>
      <c r="F28" s="117"/>
      <c r="G28" s="117"/>
      <c r="H28" s="117"/>
      <c r="I28" s="117"/>
      <c r="J28" s="117"/>
      <c r="K28" s="117"/>
      <c r="L28" s="117"/>
      <c r="M28" s="117"/>
      <c r="N28" s="117"/>
      <c r="O28" s="117"/>
      <c r="Q28" s="72"/>
      <c r="R28" s="72"/>
      <c r="S28" s="72"/>
    </row>
    <row r="29" spans="1:19" s="67" customFormat="1" ht="38.25">
      <c r="A29" s="362">
        <f t="shared" si="7"/>
        <v>9</v>
      </c>
      <c r="B29" s="370" t="s">
        <v>373</v>
      </c>
      <c r="C29" s="315" t="s">
        <v>119</v>
      </c>
      <c r="D29" s="363">
        <v>9</v>
      </c>
      <c r="E29" s="117"/>
      <c r="F29" s="117"/>
      <c r="G29" s="117"/>
      <c r="H29" s="117"/>
      <c r="I29" s="117"/>
      <c r="J29" s="117">
        <f t="shared" ref="J29" si="10">G29+H29+I29</f>
        <v>0</v>
      </c>
      <c r="K29" s="117"/>
      <c r="L29" s="117"/>
      <c r="M29" s="117"/>
      <c r="N29" s="117"/>
      <c r="O29" s="117">
        <f t="shared" ref="O29" si="11">N29+M29+L29</f>
        <v>0</v>
      </c>
      <c r="Q29" s="72"/>
      <c r="R29" s="72"/>
      <c r="S29" s="72"/>
    </row>
    <row r="30" spans="1:19" s="67" customFormat="1" ht="25.5">
      <c r="A30" s="362">
        <f t="shared" si="7"/>
        <v>10</v>
      </c>
      <c r="B30" s="237" t="s">
        <v>374</v>
      </c>
      <c r="C30" s="213" t="s">
        <v>119</v>
      </c>
      <c r="D30" s="213">
        <v>1</v>
      </c>
      <c r="E30" s="117"/>
      <c r="F30" s="117"/>
      <c r="G30" s="117"/>
      <c r="H30" s="117"/>
      <c r="I30" s="117"/>
      <c r="J30" s="117">
        <f t="shared" si="3"/>
        <v>0</v>
      </c>
      <c r="K30" s="117"/>
      <c r="L30" s="117"/>
      <c r="M30" s="117"/>
      <c r="N30" s="117"/>
      <c r="O30" s="117">
        <f t="shared" si="4"/>
        <v>0</v>
      </c>
      <c r="Q30" s="72"/>
      <c r="R30" s="72"/>
      <c r="S30" s="72"/>
    </row>
    <row r="31" spans="1:19" s="67" customFormat="1" ht="21" customHeight="1">
      <c r="A31" s="367"/>
      <c r="B31" s="371" t="s">
        <v>375</v>
      </c>
      <c r="C31" s="372"/>
      <c r="D31" s="373"/>
      <c r="E31" s="117"/>
      <c r="F31" s="117"/>
      <c r="G31" s="117"/>
      <c r="H31" s="117"/>
      <c r="I31" s="117"/>
      <c r="J31" s="117"/>
      <c r="K31" s="117"/>
      <c r="L31" s="117"/>
      <c r="M31" s="117"/>
      <c r="N31" s="117"/>
      <c r="O31" s="117"/>
      <c r="Q31" s="72"/>
      <c r="R31" s="72"/>
      <c r="S31" s="72"/>
    </row>
    <row r="32" spans="1:19" s="67" customFormat="1" ht="24" customHeight="1">
      <c r="A32" s="363">
        <v>11</v>
      </c>
      <c r="B32" s="415" t="s">
        <v>537</v>
      </c>
      <c r="C32" s="315" t="s">
        <v>110</v>
      </c>
      <c r="D32" s="374">
        <v>24</v>
      </c>
      <c r="E32" s="117"/>
      <c r="F32" s="117"/>
      <c r="G32" s="117"/>
      <c r="H32" s="117"/>
      <c r="I32" s="117"/>
      <c r="J32" s="117">
        <f t="shared" ref="J32:J36" si="12">G32+H32+I32</f>
        <v>0</v>
      </c>
      <c r="K32" s="117"/>
      <c r="L32" s="117"/>
      <c r="M32" s="117"/>
      <c r="N32" s="117"/>
      <c r="O32" s="117">
        <f t="shared" ref="O32:O36" si="13">N32+M32+L32</f>
        <v>0</v>
      </c>
      <c r="Q32" s="72"/>
      <c r="R32" s="72"/>
      <c r="S32" s="72"/>
    </row>
    <row r="33" spans="1:19" s="67" customFormat="1" ht="25.5">
      <c r="A33" s="363">
        <f t="shared" ref="A33:A54" si="14">A32+1</f>
        <v>12</v>
      </c>
      <c r="B33" s="327" t="s">
        <v>376</v>
      </c>
      <c r="C33" s="315" t="s">
        <v>114</v>
      </c>
      <c r="D33" s="325">
        <v>24</v>
      </c>
      <c r="E33" s="117"/>
      <c r="F33" s="117"/>
      <c r="G33" s="117"/>
      <c r="H33" s="117"/>
      <c r="I33" s="117"/>
      <c r="J33" s="117">
        <f t="shared" si="12"/>
        <v>0</v>
      </c>
      <c r="K33" s="117"/>
      <c r="L33" s="117"/>
      <c r="M33" s="117"/>
      <c r="N33" s="117"/>
      <c r="O33" s="117">
        <f t="shared" si="13"/>
        <v>0</v>
      </c>
      <c r="Q33" s="72"/>
      <c r="R33" s="72"/>
      <c r="S33" s="72"/>
    </row>
    <row r="34" spans="1:19" s="67" customFormat="1" ht="14.25">
      <c r="A34" s="362">
        <f t="shared" si="14"/>
        <v>13</v>
      </c>
      <c r="B34" s="323" t="s">
        <v>377</v>
      </c>
      <c r="C34" s="324" t="s">
        <v>114</v>
      </c>
      <c r="D34" s="315">
        <v>6</v>
      </c>
      <c r="E34" s="117"/>
      <c r="F34" s="117"/>
      <c r="G34" s="117"/>
      <c r="H34" s="117"/>
      <c r="I34" s="117"/>
      <c r="J34" s="117">
        <f t="shared" si="12"/>
        <v>0</v>
      </c>
      <c r="K34" s="117"/>
      <c r="L34" s="117"/>
      <c r="M34" s="117"/>
      <c r="N34" s="117"/>
      <c r="O34" s="117">
        <f t="shared" si="13"/>
        <v>0</v>
      </c>
      <c r="Q34" s="72"/>
      <c r="R34" s="72"/>
      <c r="S34" s="72"/>
    </row>
    <row r="35" spans="1:19" s="67" customFormat="1" ht="14.25">
      <c r="A35" s="362">
        <f t="shared" si="14"/>
        <v>14</v>
      </c>
      <c r="B35" s="323" t="s">
        <v>378</v>
      </c>
      <c r="C35" s="324" t="s">
        <v>114</v>
      </c>
      <c r="D35" s="315">
        <v>6</v>
      </c>
      <c r="E35" s="117"/>
      <c r="F35" s="117"/>
      <c r="G35" s="117"/>
      <c r="H35" s="117"/>
      <c r="I35" s="117"/>
      <c r="J35" s="117">
        <f t="shared" si="12"/>
        <v>0</v>
      </c>
      <c r="K35" s="117"/>
      <c r="L35" s="117"/>
      <c r="M35" s="117"/>
      <c r="N35" s="117"/>
      <c r="O35" s="117">
        <f t="shared" si="13"/>
        <v>0</v>
      </c>
      <c r="Q35" s="72"/>
      <c r="R35" s="72"/>
      <c r="S35" s="72"/>
    </row>
    <row r="36" spans="1:19" s="67" customFormat="1" ht="14.25">
      <c r="A36" s="362">
        <f t="shared" si="14"/>
        <v>15</v>
      </c>
      <c r="B36" s="323" t="s">
        <v>379</v>
      </c>
      <c r="C36" s="324" t="s">
        <v>114</v>
      </c>
      <c r="D36" s="315">
        <v>2</v>
      </c>
      <c r="E36" s="117"/>
      <c r="F36" s="117"/>
      <c r="G36" s="117"/>
      <c r="H36" s="117"/>
      <c r="I36" s="117"/>
      <c r="J36" s="117">
        <f t="shared" si="12"/>
        <v>0</v>
      </c>
      <c r="K36" s="117"/>
      <c r="L36" s="117"/>
      <c r="M36" s="117"/>
      <c r="N36" s="117"/>
      <c r="O36" s="117">
        <f t="shared" si="13"/>
        <v>0</v>
      </c>
      <c r="Q36" s="72"/>
      <c r="R36" s="72"/>
      <c r="S36" s="72"/>
    </row>
    <row r="37" spans="1:19" s="67" customFormat="1" ht="14.25">
      <c r="A37" s="362">
        <f t="shared" si="14"/>
        <v>16</v>
      </c>
      <c r="B37" s="351" t="s">
        <v>380</v>
      </c>
      <c r="C37" s="350" t="s">
        <v>114</v>
      </c>
      <c r="D37" s="325">
        <v>2</v>
      </c>
      <c r="E37" s="117"/>
      <c r="F37" s="117"/>
      <c r="G37" s="117"/>
      <c r="H37" s="117"/>
      <c r="I37" s="117"/>
      <c r="J37" s="117">
        <f t="shared" ref="J37:J46" si="15">G37+H37+I37</f>
        <v>0</v>
      </c>
      <c r="K37" s="117"/>
      <c r="L37" s="117"/>
      <c r="M37" s="117"/>
      <c r="N37" s="117"/>
      <c r="O37" s="117">
        <f t="shared" ref="O37:O46" si="16">N37+M37+L37</f>
        <v>0</v>
      </c>
      <c r="Q37" s="72"/>
      <c r="R37" s="72"/>
      <c r="S37" s="72"/>
    </row>
    <row r="38" spans="1:19" s="67" customFormat="1" ht="14.25">
      <c r="A38" s="362">
        <f t="shared" si="14"/>
        <v>17</v>
      </c>
      <c r="B38" s="351" t="s">
        <v>381</v>
      </c>
      <c r="C38" s="350" t="s">
        <v>114</v>
      </c>
      <c r="D38" s="325">
        <v>2</v>
      </c>
      <c r="E38" s="117"/>
      <c r="F38" s="117"/>
      <c r="G38" s="117"/>
      <c r="H38" s="117"/>
      <c r="I38" s="117"/>
      <c r="J38" s="117">
        <f t="shared" si="15"/>
        <v>0</v>
      </c>
      <c r="K38" s="117"/>
      <c r="L38" s="117"/>
      <c r="M38" s="117"/>
      <c r="N38" s="117"/>
      <c r="O38" s="117">
        <f t="shared" si="16"/>
        <v>0</v>
      </c>
      <c r="Q38" s="72"/>
      <c r="R38" s="72"/>
      <c r="S38" s="72"/>
    </row>
    <row r="39" spans="1:19" s="67" customFormat="1" ht="25.5">
      <c r="A39" s="362">
        <f t="shared" si="14"/>
        <v>18</v>
      </c>
      <c r="B39" s="327" t="s">
        <v>382</v>
      </c>
      <c r="C39" s="375" t="s">
        <v>30</v>
      </c>
      <c r="D39" s="375">
        <v>180</v>
      </c>
      <c r="E39" s="117"/>
      <c r="F39" s="117"/>
      <c r="G39" s="117"/>
      <c r="H39" s="117"/>
      <c r="I39" s="117"/>
      <c r="J39" s="117">
        <f t="shared" si="15"/>
        <v>0</v>
      </c>
      <c r="K39" s="117"/>
      <c r="L39" s="117"/>
      <c r="M39" s="117"/>
      <c r="N39" s="117"/>
      <c r="O39" s="117">
        <f t="shared" si="16"/>
        <v>0</v>
      </c>
      <c r="Q39" s="72"/>
      <c r="R39" s="72"/>
      <c r="S39" s="72"/>
    </row>
    <row r="40" spans="1:19" s="67" customFormat="1" ht="25.5">
      <c r="A40" s="362">
        <f t="shared" si="14"/>
        <v>19</v>
      </c>
      <c r="B40" s="327" t="s">
        <v>383</v>
      </c>
      <c r="C40" s="315" t="s">
        <v>30</v>
      </c>
      <c r="D40" s="325">
        <v>25</v>
      </c>
      <c r="E40" s="117"/>
      <c r="F40" s="117"/>
      <c r="G40" s="117"/>
      <c r="H40" s="117"/>
      <c r="I40" s="117"/>
      <c r="J40" s="117">
        <f t="shared" si="15"/>
        <v>0</v>
      </c>
      <c r="K40" s="117"/>
      <c r="L40" s="117"/>
      <c r="M40" s="117"/>
      <c r="N40" s="117"/>
      <c r="O40" s="117">
        <f t="shared" si="16"/>
        <v>0</v>
      </c>
      <c r="Q40" s="72"/>
      <c r="R40" s="72"/>
      <c r="S40" s="72"/>
    </row>
    <row r="41" spans="1:19" s="67" customFormat="1" ht="25.5">
      <c r="A41" s="362">
        <f t="shared" si="14"/>
        <v>20</v>
      </c>
      <c r="B41" s="327" t="s">
        <v>384</v>
      </c>
      <c r="C41" s="315" t="s">
        <v>30</v>
      </c>
      <c r="D41" s="325">
        <v>100</v>
      </c>
      <c r="E41" s="117"/>
      <c r="F41" s="117"/>
      <c r="G41" s="117"/>
      <c r="H41" s="117"/>
      <c r="I41" s="117"/>
      <c r="J41" s="117">
        <f t="shared" si="15"/>
        <v>0</v>
      </c>
      <c r="K41" s="117"/>
      <c r="L41" s="117"/>
      <c r="M41" s="117"/>
      <c r="N41" s="117"/>
      <c r="O41" s="117">
        <f t="shared" si="16"/>
        <v>0</v>
      </c>
      <c r="Q41" s="72"/>
      <c r="R41" s="72"/>
      <c r="S41" s="72"/>
    </row>
    <row r="42" spans="1:19" s="67" customFormat="1" ht="28.5">
      <c r="A42" s="362">
        <f t="shared" si="14"/>
        <v>21</v>
      </c>
      <c r="B42" s="336" t="s">
        <v>385</v>
      </c>
      <c r="C42" s="350" t="s">
        <v>30</v>
      </c>
      <c r="D42" s="376">
        <v>25.2</v>
      </c>
      <c r="E42" s="117"/>
      <c r="F42" s="117"/>
      <c r="G42" s="117"/>
      <c r="H42" s="117"/>
      <c r="I42" s="117"/>
      <c r="J42" s="117">
        <f t="shared" si="15"/>
        <v>0</v>
      </c>
      <c r="K42" s="117"/>
      <c r="L42" s="117"/>
      <c r="M42" s="117"/>
      <c r="N42" s="117"/>
      <c r="O42" s="117">
        <f t="shared" si="16"/>
        <v>0</v>
      </c>
      <c r="Q42" s="72"/>
      <c r="R42" s="72"/>
      <c r="S42" s="72"/>
    </row>
    <row r="43" spans="1:19" s="67" customFormat="1" ht="28.5">
      <c r="A43" s="362">
        <f t="shared" si="14"/>
        <v>22</v>
      </c>
      <c r="B43" s="336" t="s">
        <v>386</v>
      </c>
      <c r="C43" s="350" t="s">
        <v>30</v>
      </c>
      <c r="D43" s="376">
        <v>25.2</v>
      </c>
      <c r="E43" s="117"/>
      <c r="F43" s="117"/>
      <c r="G43" s="117"/>
      <c r="H43" s="117"/>
      <c r="I43" s="117"/>
      <c r="J43" s="117">
        <f t="shared" si="15"/>
        <v>0</v>
      </c>
      <c r="K43" s="117"/>
      <c r="L43" s="117"/>
      <c r="M43" s="117"/>
      <c r="N43" s="117"/>
      <c r="O43" s="117">
        <f t="shared" si="16"/>
        <v>0</v>
      </c>
      <c r="Q43" s="72"/>
      <c r="R43" s="72"/>
      <c r="S43" s="72"/>
    </row>
    <row r="44" spans="1:19" s="67" customFormat="1" ht="28.5">
      <c r="A44" s="362">
        <f t="shared" si="14"/>
        <v>23</v>
      </c>
      <c r="B44" s="336" t="s">
        <v>387</v>
      </c>
      <c r="C44" s="350" t="s">
        <v>30</v>
      </c>
      <c r="D44" s="376">
        <v>84</v>
      </c>
      <c r="E44" s="117"/>
      <c r="F44" s="117"/>
      <c r="G44" s="117"/>
      <c r="H44" s="117"/>
      <c r="I44" s="117"/>
      <c r="J44" s="117">
        <f t="shared" si="15"/>
        <v>0</v>
      </c>
      <c r="K44" s="117"/>
      <c r="L44" s="117"/>
      <c r="M44" s="117"/>
      <c r="N44" s="117"/>
      <c r="O44" s="117">
        <f t="shared" si="16"/>
        <v>0</v>
      </c>
      <c r="Q44" s="72"/>
      <c r="R44" s="72"/>
      <c r="S44" s="72"/>
    </row>
    <row r="45" spans="1:19" s="67" customFormat="1" ht="28.5">
      <c r="A45" s="362">
        <f t="shared" si="14"/>
        <v>24</v>
      </c>
      <c r="B45" s="336" t="s">
        <v>388</v>
      </c>
      <c r="C45" s="375" t="s">
        <v>30</v>
      </c>
      <c r="D45" s="325">
        <v>15.6</v>
      </c>
      <c r="E45" s="117"/>
      <c r="F45" s="117"/>
      <c r="G45" s="117"/>
      <c r="H45" s="117"/>
      <c r="I45" s="117"/>
      <c r="J45" s="117">
        <f t="shared" si="15"/>
        <v>0</v>
      </c>
      <c r="K45" s="117"/>
      <c r="L45" s="117"/>
      <c r="M45" s="117"/>
      <c r="N45" s="117"/>
      <c r="O45" s="117">
        <f t="shared" si="16"/>
        <v>0</v>
      </c>
      <c r="Q45" s="72"/>
      <c r="R45" s="72"/>
      <c r="S45" s="72"/>
    </row>
    <row r="46" spans="1:19" s="67" customFormat="1" ht="14.25">
      <c r="A46" s="362">
        <f t="shared" si="14"/>
        <v>25</v>
      </c>
      <c r="B46" s="351" t="s">
        <v>389</v>
      </c>
      <c r="C46" s="377" t="s">
        <v>105</v>
      </c>
      <c r="D46" s="378">
        <v>7.5</v>
      </c>
      <c r="E46" s="117"/>
      <c r="F46" s="117"/>
      <c r="G46" s="117"/>
      <c r="H46" s="117"/>
      <c r="I46" s="117"/>
      <c r="J46" s="117">
        <f t="shared" si="15"/>
        <v>0</v>
      </c>
      <c r="K46" s="117"/>
      <c r="L46" s="117"/>
      <c r="M46" s="117"/>
      <c r="N46" s="117"/>
      <c r="O46" s="117">
        <f t="shared" si="16"/>
        <v>0</v>
      </c>
      <c r="Q46" s="72"/>
      <c r="R46" s="72"/>
      <c r="S46" s="72"/>
    </row>
    <row r="47" spans="1:19" s="67" customFormat="1" ht="14.25">
      <c r="A47" s="362">
        <f t="shared" si="14"/>
        <v>26</v>
      </c>
      <c r="B47" s="351" t="s">
        <v>390</v>
      </c>
      <c r="C47" s="377" t="s">
        <v>105</v>
      </c>
      <c r="D47" s="378">
        <v>7.9</v>
      </c>
      <c r="E47" s="117"/>
      <c r="F47" s="117"/>
      <c r="G47" s="117"/>
      <c r="H47" s="117"/>
      <c r="I47" s="117"/>
      <c r="J47" s="117">
        <f t="shared" si="3"/>
        <v>0</v>
      </c>
      <c r="K47" s="117"/>
      <c r="L47" s="117"/>
      <c r="M47" s="117"/>
      <c r="N47" s="117"/>
      <c r="O47" s="117">
        <f t="shared" si="4"/>
        <v>0</v>
      </c>
      <c r="Q47" s="72"/>
      <c r="R47" s="72"/>
      <c r="S47" s="72"/>
    </row>
    <row r="48" spans="1:19" s="67" customFormat="1" ht="14.25">
      <c r="A48" s="362">
        <f t="shared" si="14"/>
        <v>27</v>
      </c>
      <c r="B48" s="351" t="s">
        <v>391</v>
      </c>
      <c r="C48" s="377" t="s">
        <v>105</v>
      </c>
      <c r="D48" s="378">
        <v>27.7</v>
      </c>
      <c r="E48" s="117"/>
      <c r="F48" s="117"/>
      <c r="G48" s="117"/>
      <c r="H48" s="117"/>
      <c r="I48" s="117"/>
      <c r="J48" s="117">
        <f t="shared" si="3"/>
        <v>0</v>
      </c>
      <c r="K48" s="117"/>
      <c r="L48" s="117"/>
      <c r="M48" s="117"/>
      <c r="N48" s="117"/>
      <c r="O48" s="117">
        <f t="shared" si="4"/>
        <v>0</v>
      </c>
      <c r="Q48" s="72"/>
      <c r="R48" s="72"/>
      <c r="S48" s="72"/>
    </row>
    <row r="49" spans="1:19" s="67" customFormat="1" ht="14.25">
      <c r="A49" s="362">
        <f t="shared" si="14"/>
        <v>28</v>
      </c>
      <c r="B49" s="351" t="s">
        <v>392</v>
      </c>
      <c r="C49" s="377" t="s">
        <v>105</v>
      </c>
      <c r="D49" s="378">
        <v>6.2</v>
      </c>
      <c r="E49" s="117"/>
      <c r="F49" s="117"/>
      <c r="G49" s="117"/>
      <c r="H49" s="117"/>
      <c r="I49" s="117"/>
      <c r="J49" s="117">
        <f t="shared" ref="J49" si="17">G49+H49+I49</f>
        <v>0</v>
      </c>
      <c r="K49" s="117"/>
      <c r="L49" s="117"/>
      <c r="M49" s="117"/>
      <c r="N49" s="117"/>
      <c r="O49" s="117">
        <f t="shared" ref="O49" si="18">N49+M49+L49</f>
        <v>0</v>
      </c>
      <c r="Q49" s="72"/>
      <c r="R49" s="72"/>
      <c r="S49" s="72"/>
    </row>
    <row r="50" spans="1:19" s="67" customFormat="1" ht="38.25">
      <c r="A50" s="362">
        <f t="shared" si="14"/>
        <v>29</v>
      </c>
      <c r="B50" s="336" t="s">
        <v>393</v>
      </c>
      <c r="C50" s="315" t="s">
        <v>194</v>
      </c>
      <c r="D50" s="379">
        <v>27.2</v>
      </c>
      <c r="E50" s="117"/>
      <c r="F50" s="117"/>
      <c r="G50" s="117"/>
      <c r="H50" s="117"/>
      <c r="I50" s="117"/>
      <c r="J50" s="117">
        <f t="shared" si="3"/>
        <v>0</v>
      </c>
      <c r="K50" s="117"/>
      <c r="L50" s="117"/>
      <c r="M50" s="117"/>
      <c r="N50" s="117"/>
      <c r="O50" s="117">
        <f t="shared" si="4"/>
        <v>0</v>
      </c>
      <c r="Q50" s="72"/>
      <c r="R50" s="72"/>
      <c r="S50" s="72"/>
    </row>
    <row r="51" spans="1:19" s="67" customFormat="1" ht="14.25">
      <c r="A51" s="362">
        <f t="shared" si="14"/>
        <v>30</v>
      </c>
      <c r="B51" s="335" t="s">
        <v>394</v>
      </c>
      <c r="C51" s="378" t="s">
        <v>114</v>
      </c>
      <c r="D51" s="325">
        <v>120</v>
      </c>
      <c r="E51" s="117"/>
      <c r="F51" s="117"/>
      <c r="G51" s="117"/>
      <c r="H51" s="117"/>
      <c r="I51" s="117"/>
      <c r="J51" s="117">
        <f t="shared" si="3"/>
        <v>0</v>
      </c>
      <c r="K51" s="117"/>
      <c r="L51" s="117"/>
      <c r="M51" s="117"/>
      <c r="N51" s="117"/>
      <c r="O51" s="117">
        <f t="shared" si="4"/>
        <v>0</v>
      </c>
      <c r="Q51" s="72"/>
      <c r="R51" s="72"/>
      <c r="S51" s="72"/>
    </row>
    <row r="52" spans="1:19" s="67" customFormat="1" ht="14.25">
      <c r="A52" s="362">
        <f t="shared" si="14"/>
        <v>31</v>
      </c>
      <c r="B52" s="351" t="s">
        <v>395</v>
      </c>
      <c r="C52" s="380" t="s">
        <v>119</v>
      </c>
      <c r="D52" s="381">
        <v>1</v>
      </c>
      <c r="E52" s="117"/>
      <c r="F52" s="117"/>
      <c r="G52" s="117"/>
      <c r="H52" s="117"/>
      <c r="I52" s="117"/>
      <c r="J52" s="117">
        <f t="shared" ref="J52:J60" si="19">G52+H52+I52</f>
        <v>0</v>
      </c>
      <c r="K52" s="117"/>
      <c r="L52" s="117"/>
      <c r="M52" s="117"/>
      <c r="N52" s="117"/>
      <c r="O52" s="117">
        <f t="shared" ref="O52:O60" si="20">N52+M52+L52</f>
        <v>0</v>
      </c>
      <c r="Q52" s="72"/>
      <c r="R52" s="72"/>
      <c r="S52" s="72"/>
    </row>
    <row r="53" spans="1:19" s="67" customFormat="1" ht="14.25">
      <c r="A53" s="362">
        <f t="shared" si="14"/>
        <v>32</v>
      </c>
      <c r="B53" s="351" t="s">
        <v>396</v>
      </c>
      <c r="C53" s="382" t="s">
        <v>119</v>
      </c>
      <c r="D53" s="382">
        <v>1</v>
      </c>
      <c r="E53" s="117"/>
      <c r="F53" s="117"/>
      <c r="G53" s="117"/>
      <c r="H53" s="117"/>
      <c r="I53" s="117"/>
      <c r="J53" s="117">
        <f t="shared" ref="J53:J54" si="21">G53+H53+I53</f>
        <v>0</v>
      </c>
      <c r="K53" s="117"/>
      <c r="L53" s="117"/>
      <c r="M53" s="117"/>
      <c r="N53" s="117"/>
      <c r="O53" s="117">
        <f t="shared" ref="O53:O54" si="22">N53+M53+L53</f>
        <v>0</v>
      </c>
      <c r="Q53" s="72"/>
      <c r="R53" s="72"/>
      <c r="S53" s="72"/>
    </row>
    <row r="54" spans="1:19" s="67" customFormat="1" ht="38.25">
      <c r="A54" s="362">
        <f t="shared" si="14"/>
        <v>33</v>
      </c>
      <c r="B54" s="346" t="s">
        <v>397</v>
      </c>
      <c r="C54" s="330" t="s">
        <v>119</v>
      </c>
      <c r="D54" s="330">
        <v>1</v>
      </c>
      <c r="E54" s="117"/>
      <c r="F54" s="117"/>
      <c r="G54" s="117"/>
      <c r="H54" s="117"/>
      <c r="I54" s="117"/>
      <c r="J54" s="117">
        <f t="shared" si="21"/>
        <v>0</v>
      </c>
      <c r="K54" s="117"/>
      <c r="L54" s="117"/>
      <c r="M54" s="117"/>
      <c r="N54" s="117"/>
      <c r="O54" s="117">
        <f t="shared" si="22"/>
        <v>0</v>
      </c>
      <c r="Q54" s="72"/>
      <c r="R54" s="72"/>
      <c r="S54" s="72"/>
    </row>
    <row r="55" spans="1:19" s="67" customFormat="1" ht="14.25">
      <c r="A55" s="367"/>
      <c r="B55" s="371" t="s">
        <v>398</v>
      </c>
      <c r="C55" s="372"/>
      <c r="D55" s="373"/>
      <c r="E55" s="117"/>
      <c r="F55" s="117"/>
      <c r="G55" s="117"/>
      <c r="H55" s="117"/>
      <c r="I55" s="117"/>
      <c r="J55" s="117"/>
      <c r="K55" s="117"/>
      <c r="L55" s="117"/>
      <c r="M55" s="117"/>
      <c r="N55" s="117"/>
      <c r="O55" s="117"/>
      <c r="Q55" s="72"/>
      <c r="R55" s="72"/>
      <c r="S55" s="72"/>
    </row>
    <row r="56" spans="1:19" s="67" customFormat="1" ht="25.5">
      <c r="A56" s="363">
        <f>A54+1</f>
        <v>34</v>
      </c>
      <c r="B56" s="415" t="s">
        <v>537</v>
      </c>
      <c r="C56" s="350" t="s">
        <v>110</v>
      </c>
      <c r="D56" s="374">
        <v>26</v>
      </c>
      <c r="E56" s="117"/>
      <c r="F56" s="117"/>
      <c r="G56" s="117"/>
      <c r="H56" s="117"/>
      <c r="I56" s="117"/>
      <c r="J56" s="117">
        <f t="shared" ref="J56:J57" si="23">G56+H56+I56</f>
        <v>0</v>
      </c>
      <c r="K56" s="117"/>
      <c r="L56" s="117"/>
      <c r="M56" s="117"/>
      <c r="N56" s="117"/>
      <c r="O56" s="117">
        <f t="shared" ref="O56:O57" si="24">N56+M56+L56</f>
        <v>0</v>
      </c>
      <c r="Q56" s="72"/>
      <c r="R56" s="72"/>
      <c r="S56" s="72"/>
    </row>
    <row r="57" spans="1:19" s="67" customFormat="1" ht="25.5">
      <c r="A57" s="363">
        <f t="shared" ref="A57:A78" si="25">A56+1</f>
        <v>35</v>
      </c>
      <c r="B57" s="327" t="s">
        <v>399</v>
      </c>
      <c r="C57" s="350" t="s">
        <v>114</v>
      </c>
      <c r="D57" s="325">
        <v>26</v>
      </c>
      <c r="E57" s="117"/>
      <c r="F57" s="117"/>
      <c r="G57" s="117"/>
      <c r="H57" s="117"/>
      <c r="I57" s="117"/>
      <c r="J57" s="117">
        <f t="shared" si="23"/>
        <v>0</v>
      </c>
      <c r="K57" s="117"/>
      <c r="L57" s="117"/>
      <c r="M57" s="117"/>
      <c r="N57" s="117"/>
      <c r="O57" s="117">
        <f t="shared" si="24"/>
        <v>0</v>
      </c>
      <c r="Q57" s="72"/>
      <c r="R57" s="72"/>
      <c r="S57" s="72"/>
    </row>
    <row r="58" spans="1:19" s="142" customFormat="1" ht="14.25">
      <c r="A58" s="363">
        <f t="shared" si="25"/>
        <v>36</v>
      </c>
      <c r="B58" s="323" t="s">
        <v>377</v>
      </c>
      <c r="C58" s="324" t="s">
        <v>114</v>
      </c>
      <c r="D58" s="315">
        <v>4</v>
      </c>
      <c r="E58" s="117"/>
      <c r="F58" s="117"/>
      <c r="G58" s="117"/>
      <c r="H58" s="117"/>
      <c r="I58" s="117"/>
      <c r="J58" s="117">
        <f t="shared" si="19"/>
        <v>0</v>
      </c>
      <c r="K58" s="117"/>
      <c r="L58" s="117"/>
      <c r="M58" s="117"/>
      <c r="N58" s="117"/>
      <c r="O58" s="117">
        <f t="shared" si="20"/>
        <v>0</v>
      </c>
      <c r="Q58" s="143"/>
      <c r="R58" s="143"/>
      <c r="S58" s="143"/>
    </row>
    <row r="59" spans="1:19" s="142" customFormat="1" ht="14.25">
      <c r="A59" s="363">
        <f t="shared" si="25"/>
        <v>37</v>
      </c>
      <c r="B59" s="323" t="s">
        <v>378</v>
      </c>
      <c r="C59" s="324" t="s">
        <v>114</v>
      </c>
      <c r="D59" s="315">
        <v>4</v>
      </c>
      <c r="E59" s="117"/>
      <c r="F59" s="117"/>
      <c r="G59" s="117"/>
      <c r="H59" s="117"/>
      <c r="I59" s="117"/>
      <c r="J59" s="117">
        <f t="shared" si="19"/>
        <v>0</v>
      </c>
      <c r="K59" s="117"/>
      <c r="L59" s="117"/>
      <c r="M59" s="117"/>
      <c r="N59" s="117"/>
      <c r="O59" s="117">
        <f t="shared" si="20"/>
        <v>0</v>
      </c>
      <c r="Q59" s="143"/>
      <c r="R59" s="143"/>
      <c r="S59" s="143"/>
    </row>
    <row r="60" spans="1:19" s="142" customFormat="1" ht="14.25">
      <c r="A60" s="363">
        <f t="shared" si="25"/>
        <v>38</v>
      </c>
      <c r="B60" s="323" t="s">
        <v>379</v>
      </c>
      <c r="C60" s="324" t="s">
        <v>114</v>
      </c>
      <c r="D60" s="315">
        <v>2</v>
      </c>
      <c r="E60" s="117"/>
      <c r="F60" s="117"/>
      <c r="G60" s="117"/>
      <c r="H60" s="117"/>
      <c r="I60" s="117"/>
      <c r="J60" s="117">
        <f t="shared" si="19"/>
        <v>0</v>
      </c>
      <c r="K60" s="117"/>
      <c r="L60" s="117"/>
      <c r="M60" s="117"/>
      <c r="N60" s="117"/>
      <c r="O60" s="117">
        <f t="shared" si="20"/>
        <v>0</v>
      </c>
      <c r="Q60" s="143"/>
      <c r="R60" s="143"/>
      <c r="S60" s="143"/>
    </row>
    <row r="61" spans="1:19" s="142" customFormat="1" ht="14.25">
      <c r="A61" s="363">
        <f t="shared" si="25"/>
        <v>39</v>
      </c>
      <c r="B61" s="351" t="s">
        <v>380</v>
      </c>
      <c r="C61" s="350" t="s">
        <v>114</v>
      </c>
      <c r="D61" s="325">
        <v>2</v>
      </c>
      <c r="E61" s="117"/>
      <c r="F61" s="117"/>
      <c r="G61" s="117"/>
      <c r="H61" s="144"/>
      <c r="I61" s="117"/>
      <c r="J61" s="117">
        <f t="shared" ref="J61:J65" si="26">G61+H61+I61</f>
        <v>0</v>
      </c>
      <c r="K61" s="117"/>
      <c r="L61" s="117"/>
      <c r="M61" s="117"/>
      <c r="N61" s="117"/>
      <c r="O61" s="117">
        <f t="shared" ref="O61:O65" si="27">N61+M61+L61</f>
        <v>0</v>
      </c>
      <c r="Q61" s="143"/>
      <c r="R61" s="143"/>
      <c r="S61" s="143"/>
    </row>
    <row r="62" spans="1:19" s="142" customFormat="1" ht="14.25">
      <c r="A62" s="363">
        <f t="shared" si="25"/>
        <v>40</v>
      </c>
      <c r="B62" s="351" t="s">
        <v>381</v>
      </c>
      <c r="C62" s="350" t="s">
        <v>114</v>
      </c>
      <c r="D62" s="325">
        <v>2</v>
      </c>
      <c r="E62" s="117"/>
      <c r="F62" s="117"/>
      <c r="G62" s="117"/>
      <c r="H62" s="144"/>
      <c r="I62" s="117"/>
      <c r="J62" s="117">
        <f t="shared" si="26"/>
        <v>0</v>
      </c>
      <c r="K62" s="117"/>
      <c r="L62" s="117"/>
      <c r="M62" s="117"/>
      <c r="N62" s="117"/>
      <c r="O62" s="117">
        <f t="shared" si="27"/>
        <v>0</v>
      </c>
      <c r="Q62" s="143"/>
      <c r="R62" s="143"/>
      <c r="S62" s="143"/>
    </row>
    <row r="63" spans="1:19" s="142" customFormat="1" ht="25.5">
      <c r="A63" s="363">
        <f t="shared" si="25"/>
        <v>41</v>
      </c>
      <c r="B63" s="327" t="s">
        <v>382</v>
      </c>
      <c r="C63" s="375" t="s">
        <v>30</v>
      </c>
      <c r="D63" s="375">
        <v>190</v>
      </c>
      <c r="E63" s="117"/>
      <c r="F63" s="117"/>
      <c r="G63" s="117"/>
      <c r="H63" s="117"/>
      <c r="I63" s="117"/>
      <c r="J63" s="117">
        <f t="shared" si="26"/>
        <v>0</v>
      </c>
      <c r="K63" s="117"/>
      <c r="L63" s="117"/>
      <c r="M63" s="117"/>
      <c r="N63" s="117"/>
      <c r="O63" s="117">
        <f t="shared" si="27"/>
        <v>0</v>
      </c>
      <c r="Q63" s="143"/>
      <c r="R63" s="143"/>
      <c r="S63" s="143"/>
    </row>
    <row r="64" spans="1:19" s="142" customFormat="1" ht="25.5">
      <c r="A64" s="363">
        <f t="shared" si="25"/>
        <v>42</v>
      </c>
      <c r="B64" s="327" t="s">
        <v>383</v>
      </c>
      <c r="C64" s="315" t="s">
        <v>30</v>
      </c>
      <c r="D64" s="325">
        <v>20</v>
      </c>
      <c r="E64" s="117"/>
      <c r="F64" s="117"/>
      <c r="G64" s="117"/>
      <c r="H64" s="117"/>
      <c r="I64" s="117"/>
      <c r="J64" s="117">
        <f t="shared" ref="J64" si="28">G64+H64+I64</f>
        <v>0</v>
      </c>
      <c r="K64" s="117"/>
      <c r="L64" s="117"/>
      <c r="M64" s="117"/>
      <c r="N64" s="117"/>
      <c r="O64" s="117">
        <f t="shared" ref="O64" si="29">N64+M64+L64</f>
        <v>0</v>
      </c>
      <c r="Q64" s="143"/>
      <c r="R64" s="143"/>
      <c r="S64" s="143"/>
    </row>
    <row r="65" spans="1:19" s="142" customFormat="1" ht="25.5">
      <c r="A65" s="363">
        <f t="shared" si="25"/>
        <v>43</v>
      </c>
      <c r="B65" s="327" t="s">
        <v>384</v>
      </c>
      <c r="C65" s="315" t="s">
        <v>30</v>
      </c>
      <c r="D65" s="325">
        <v>100</v>
      </c>
      <c r="E65" s="117"/>
      <c r="F65" s="117"/>
      <c r="G65" s="117"/>
      <c r="H65" s="117"/>
      <c r="I65" s="117"/>
      <c r="J65" s="117">
        <f t="shared" si="26"/>
        <v>0</v>
      </c>
      <c r="K65" s="117"/>
      <c r="L65" s="117"/>
      <c r="M65" s="117"/>
      <c r="N65" s="117"/>
      <c r="O65" s="117">
        <f t="shared" si="27"/>
        <v>0</v>
      </c>
      <c r="Q65" s="143"/>
      <c r="R65" s="143"/>
      <c r="S65" s="143"/>
    </row>
    <row r="66" spans="1:19" s="67" customFormat="1" ht="28.5">
      <c r="A66" s="363">
        <f t="shared" si="25"/>
        <v>44</v>
      </c>
      <c r="B66" s="336" t="s">
        <v>385</v>
      </c>
      <c r="C66" s="350" t="s">
        <v>30</v>
      </c>
      <c r="D66" s="376">
        <v>33.6</v>
      </c>
      <c r="E66" s="115"/>
      <c r="F66" s="116"/>
      <c r="G66" s="117"/>
      <c r="H66" s="117"/>
      <c r="I66" s="117"/>
      <c r="J66" s="117">
        <f>G66+H66+I66</f>
        <v>0</v>
      </c>
      <c r="K66" s="116"/>
      <c r="L66" s="117"/>
      <c r="M66" s="117"/>
      <c r="N66" s="117"/>
      <c r="O66" s="117">
        <f>N66+M66+L66</f>
        <v>0</v>
      </c>
      <c r="Q66" s="72"/>
      <c r="R66" s="72"/>
      <c r="S66" s="72"/>
    </row>
    <row r="67" spans="1:19" s="142" customFormat="1" ht="28.5">
      <c r="A67" s="363">
        <f t="shared" si="25"/>
        <v>45</v>
      </c>
      <c r="B67" s="336" t="s">
        <v>386</v>
      </c>
      <c r="C67" s="350" t="s">
        <v>30</v>
      </c>
      <c r="D67" s="376">
        <v>20.399999999999999</v>
      </c>
      <c r="E67" s="117"/>
      <c r="F67" s="117"/>
      <c r="G67" s="117"/>
      <c r="H67" s="117"/>
      <c r="I67" s="117"/>
      <c r="J67" s="117">
        <f t="shared" ref="J67:J83" si="30">G67+H67+I67</f>
        <v>0</v>
      </c>
      <c r="K67" s="117"/>
      <c r="L67" s="117"/>
      <c r="M67" s="117"/>
      <c r="N67" s="117"/>
      <c r="O67" s="117">
        <f t="shared" ref="O67:O83" si="31">N67+M67+L67</f>
        <v>0</v>
      </c>
      <c r="Q67" s="143"/>
      <c r="R67" s="143"/>
      <c r="S67" s="143"/>
    </row>
    <row r="68" spans="1:19" s="142" customFormat="1" ht="28.5">
      <c r="A68" s="363">
        <f t="shared" si="25"/>
        <v>46</v>
      </c>
      <c r="B68" s="336" t="s">
        <v>387</v>
      </c>
      <c r="C68" s="350" t="s">
        <v>30</v>
      </c>
      <c r="D68" s="376">
        <v>84</v>
      </c>
      <c r="E68" s="117"/>
      <c r="F68" s="117"/>
      <c r="G68" s="117"/>
      <c r="H68" s="144"/>
      <c r="I68" s="117"/>
      <c r="J68" s="117">
        <f t="shared" si="30"/>
        <v>0</v>
      </c>
      <c r="K68" s="117"/>
      <c r="L68" s="117"/>
      <c r="M68" s="117"/>
      <c r="N68" s="117"/>
      <c r="O68" s="117">
        <f t="shared" si="31"/>
        <v>0</v>
      </c>
      <c r="Q68" s="143"/>
      <c r="R68" s="143"/>
      <c r="S68" s="143"/>
    </row>
    <row r="69" spans="1:19" s="142" customFormat="1" ht="28.5">
      <c r="A69" s="363">
        <f t="shared" si="25"/>
        <v>47</v>
      </c>
      <c r="B69" s="336" t="s">
        <v>388</v>
      </c>
      <c r="C69" s="375" t="s">
        <v>30</v>
      </c>
      <c r="D69" s="325">
        <v>15.6</v>
      </c>
      <c r="E69" s="117"/>
      <c r="F69" s="117"/>
      <c r="G69" s="117"/>
      <c r="H69" s="144"/>
      <c r="I69" s="117"/>
      <c r="J69" s="117">
        <f t="shared" si="30"/>
        <v>0</v>
      </c>
      <c r="K69" s="117"/>
      <c r="L69" s="117"/>
      <c r="M69" s="117"/>
      <c r="N69" s="117"/>
      <c r="O69" s="117">
        <f t="shared" si="31"/>
        <v>0</v>
      </c>
      <c r="Q69" s="143"/>
      <c r="R69" s="143"/>
      <c r="S69" s="143"/>
    </row>
    <row r="70" spans="1:19" s="142" customFormat="1" ht="14.25">
      <c r="A70" s="363">
        <f t="shared" si="25"/>
        <v>48</v>
      </c>
      <c r="B70" s="383" t="s">
        <v>389</v>
      </c>
      <c r="C70" s="377" t="s">
        <v>105</v>
      </c>
      <c r="D70" s="325">
        <v>9.9</v>
      </c>
      <c r="E70" s="117"/>
      <c r="F70" s="117"/>
      <c r="G70" s="117"/>
      <c r="H70" s="117"/>
      <c r="I70" s="117"/>
      <c r="J70" s="117">
        <f t="shared" si="30"/>
        <v>0</v>
      </c>
      <c r="K70" s="117"/>
      <c r="L70" s="117"/>
      <c r="M70" s="117"/>
      <c r="N70" s="117"/>
      <c r="O70" s="117">
        <f t="shared" si="31"/>
        <v>0</v>
      </c>
      <c r="Q70" s="143"/>
      <c r="R70" s="143"/>
      <c r="S70" s="143"/>
    </row>
    <row r="71" spans="1:19" s="142" customFormat="1" ht="14.25">
      <c r="A71" s="363">
        <f t="shared" si="25"/>
        <v>49</v>
      </c>
      <c r="B71" s="383" t="s">
        <v>390</v>
      </c>
      <c r="C71" s="377" t="s">
        <v>105</v>
      </c>
      <c r="D71" s="325">
        <v>6.3</v>
      </c>
      <c r="E71" s="117"/>
      <c r="F71" s="117"/>
      <c r="G71" s="117"/>
      <c r="H71" s="117"/>
      <c r="I71" s="117"/>
      <c r="J71" s="117">
        <f t="shared" si="30"/>
        <v>0</v>
      </c>
      <c r="K71" s="117"/>
      <c r="L71" s="117"/>
      <c r="M71" s="117"/>
      <c r="N71" s="117"/>
      <c r="O71" s="117">
        <f t="shared" si="31"/>
        <v>0</v>
      </c>
      <c r="Q71" s="143"/>
      <c r="R71" s="143"/>
      <c r="S71" s="143"/>
    </row>
    <row r="72" spans="1:19" s="142" customFormat="1" ht="14.25">
      <c r="A72" s="363">
        <f t="shared" si="25"/>
        <v>50</v>
      </c>
      <c r="B72" s="383" t="s">
        <v>391</v>
      </c>
      <c r="C72" s="377" t="s">
        <v>105</v>
      </c>
      <c r="D72" s="325">
        <v>27.7</v>
      </c>
      <c r="E72" s="117"/>
      <c r="F72" s="117"/>
      <c r="G72" s="117"/>
      <c r="H72" s="144"/>
      <c r="I72" s="117"/>
      <c r="J72" s="117">
        <f t="shared" si="30"/>
        <v>0</v>
      </c>
      <c r="K72" s="117"/>
      <c r="L72" s="117"/>
      <c r="M72" s="117"/>
      <c r="N72" s="117"/>
      <c r="O72" s="117">
        <f t="shared" si="31"/>
        <v>0</v>
      </c>
      <c r="Q72" s="143"/>
      <c r="R72" s="143"/>
      <c r="S72" s="143"/>
    </row>
    <row r="73" spans="1:19" s="142" customFormat="1" ht="14.25">
      <c r="A73" s="363">
        <f t="shared" si="25"/>
        <v>51</v>
      </c>
      <c r="B73" s="383" t="s">
        <v>392</v>
      </c>
      <c r="C73" s="377" t="s">
        <v>105</v>
      </c>
      <c r="D73" s="325">
        <v>6.2</v>
      </c>
      <c r="E73" s="117"/>
      <c r="F73" s="117"/>
      <c r="G73" s="117"/>
      <c r="H73" s="144"/>
      <c r="I73" s="117"/>
      <c r="J73" s="117">
        <f t="shared" si="30"/>
        <v>0</v>
      </c>
      <c r="K73" s="117"/>
      <c r="L73" s="117"/>
      <c r="M73" s="117"/>
      <c r="N73" s="117"/>
      <c r="O73" s="117">
        <f t="shared" si="31"/>
        <v>0</v>
      </c>
      <c r="Q73" s="143"/>
      <c r="R73" s="143"/>
      <c r="S73" s="143"/>
    </row>
    <row r="74" spans="1:19" s="142" customFormat="1" ht="38.25">
      <c r="A74" s="363">
        <f t="shared" si="25"/>
        <v>52</v>
      </c>
      <c r="B74" s="336" t="s">
        <v>393</v>
      </c>
      <c r="C74" s="315" t="s">
        <v>194</v>
      </c>
      <c r="D74" s="379">
        <v>27.4</v>
      </c>
      <c r="E74" s="117"/>
      <c r="F74" s="117"/>
      <c r="G74" s="117"/>
      <c r="H74" s="117"/>
      <c r="I74" s="117"/>
      <c r="J74" s="117">
        <f t="shared" si="30"/>
        <v>0</v>
      </c>
      <c r="K74" s="117"/>
      <c r="L74" s="117"/>
      <c r="M74" s="117"/>
      <c r="N74" s="117"/>
      <c r="O74" s="117">
        <f t="shared" si="31"/>
        <v>0</v>
      </c>
      <c r="Q74" s="143"/>
      <c r="R74" s="143"/>
      <c r="S74" s="143"/>
    </row>
    <row r="75" spans="1:19" s="142" customFormat="1" ht="14.25">
      <c r="A75" s="363">
        <f t="shared" si="25"/>
        <v>53</v>
      </c>
      <c r="B75" s="335" t="s">
        <v>394</v>
      </c>
      <c r="C75" s="378" t="s">
        <v>114</v>
      </c>
      <c r="D75" s="325">
        <v>124</v>
      </c>
      <c r="E75" s="117"/>
      <c r="F75" s="117"/>
      <c r="G75" s="117"/>
      <c r="H75" s="117"/>
      <c r="I75" s="117"/>
      <c r="J75" s="117">
        <f t="shared" si="30"/>
        <v>0</v>
      </c>
      <c r="K75" s="117"/>
      <c r="L75" s="117"/>
      <c r="M75" s="117"/>
      <c r="N75" s="117"/>
      <c r="O75" s="117">
        <f t="shared" si="31"/>
        <v>0</v>
      </c>
      <c r="Q75" s="143"/>
      <c r="R75" s="143"/>
      <c r="S75" s="143"/>
    </row>
    <row r="76" spans="1:19" s="142" customFormat="1" ht="14.25">
      <c r="A76" s="363">
        <f t="shared" si="25"/>
        <v>54</v>
      </c>
      <c r="B76" s="351" t="s">
        <v>395</v>
      </c>
      <c r="C76" s="380" t="s">
        <v>119</v>
      </c>
      <c r="D76" s="381">
        <v>1</v>
      </c>
      <c r="E76" s="117"/>
      <c r="F76" s="117"/>
      <c r="G76" s="117"/>
      <c r="H76" s="144"/>
      <c r="I76" s="117"/>
      <c r="J76" s="117">
        <f t="shared" si="30"/>
        <v>0</v>
      </c>
      <c r="K76" s="117"/>
      <c r="L76" s="117"/>
      <c r="M76" s="117"/>
      <c r="N76" s="117"/>
      <c r="O76" s="117">
        <f t="shared" si="31"/>
        <v>0</v>
      </c>
      <c r="Q76" s="143"/>
      <c r="R76" s="143"/>
      <c r="S76" s="143"/>
    </row>
    <row r="77" spans="1:19" s="142" customFormat="1" ht="14.25">
      <c r="A77" s="363">
        <f t="shared" si="25"/>
        <v>55</v>
      </c>
      <c r="B77" s="351" t="s">
        <v>396</v>
      </c>
      <c r="C77" s="382" t="s">
        <v>119</v>
      </c>
      <c r="D77" s="382">
        <v>1</v>
      </c>
      <c r="E77" s="117"/>
      <c r="F77" s="117"/>
      <c r="G77" s="117"/>
      <c r="H77" s="144"/>
      <c r="I77" s="117"/>
      <c r="J77" s="117">
        <f t="shared" si="30"/>
        <v>0</v>
      </c>
      <c r="K77" s="117"/>
      <c r="L77" s="117"/>
      <c r="M77" s="117"/>
      <c r="N77" s="117"/>
      <c r="O77" s="117">
        <f t="shared" si="31"/>
        <v>0</v>
      </c>
      <c r="Q77" s="143"/>
      <c r="R77" s="143"/>
      <c r="S77" s="143"/>
    </row>
    <row r="78" spans="1:19" s="142" customFormat="1" ht="38.25">
      <c r="A78" s="363">
        <f t="shared" si="25"/>
        <v>56</v>
      </c>
      <c r="B78" s="346" t="s">
        <v>397</v>
      </c>
      <c r="C78" s="330" t="s">
        <v>119</v>
      </c>
      <c r="D78" s="330">
        <v>1</v>
      </c>
      <c r="E78" s="117"/>
      <c r="F78" s="117"/>
      <c r="G78" s="117"/>
      <c r="H78" s="117"/>
      <c r="I78" s="117"/>
      <c r="J78" s="117">
        <f t="shared" si="30"/>
        <v>0</v>
      </c>
      <c r="K78" s="117"/>
      <c r="L78" s="117"/>
      <c r="M78" s="117"/>
      <c r="N78" s="117"/>
      <c r="O78" s="117">
        <f t="shared" si="31"/>
        <v>0</v>
      </c>
      <c r="Q78" s="143"/>
      <c r="R78" s="143"/>
      <c r="S78" s="143"/>
    </row>
    <row r="79" spans="1:19" s="142" customFormat="1" ht="14.25">
      <c r="A79" s="367"/>
      <c r="B79" s="371" t="s">
        <v>400</v>
      </c>
      <c r="C79" s="372"/>
      <c r="D79" s="373"/>
      <c r="E79" s="117"/>
      <c r="F79" s="117"/>
      <c r="G79" s="117"/>
      <c r="H79" s="117"/>
      <c r="I79" s="117"/>
      <c r="J79" s="117"/>
      <c r="K79" s="117"/>
      <c r="L79" s="117"/>
      <c r="M79" s="117"/>
      <c r="N79" s="117"/>
      <c r="O79" s="117"/>
      <c r="Q79" s="143"/>
      <c r="R79" s="143"/>
      <c r="S79" s="143"/>
    </row>
    <row r="80" spans="1:19" s="142" customFormat="1" ht="25.5">
      <c r="A80" s="363">
        <f>A78+1</f>
        <v>57</v>
      </c>
      <c r="B80" s="415" t="s">
        <v>537</v>
      </c>
      <c r="C80" s="350" t="s">
        <v>110</v>
      </c>
      <c r="D80" s="374">
        <v>50</v>
      </c>
      <c r="E80" s="117"/>
      <c r="F80" s="117"/>
      <c r="G80" s="117"/>
      <c r="H80" s="117"/>
      <c r="I80" s="117"/>
      <c r="J80" s="117">
        <f t="shared" si="30"/>
        <v>0</v>
      </c>
      <c r="K80" s="117"/>
      <c r="L80" s="117"/>
      <c r="M80" s="117"/>
      <c r="N80" s="117"/>
      <c r="O80" s="117">
        <f t="shared" si="31"/>
        <v>0</v>
      </c>
      <c r="Q80" s="143"/>
      <c r="R80" s="143"/>
      <c r="S80" s="143"/>
    </row>
    <row r="81" spans="1:19" s="142" customFormat="1" ht="25.5">
      <c r="A81" s="363">
        <f t="shared" ref="A81:A104" si="32">A80+1</f>
        <v>58</v>
      </c>
      <c r="B81" s="327" t="s">
        <v>399</v>
      </c>
      <c r="C81" s="350" t="s">
        <v>114</v>
      </c>
      <c r="D81" s="325">
        <v>50</v>
      </c>
      <c r="E81" s="117"/>
      <c r="F81" s="117"/>
      <c r="G81" s="117"/>
      <c r="H81" s="117"/>
      <c r="I81" s="117"/>
      <c r="J81" s="117">
        <f t="shared" si="30"/>
        <v>0</v>
      </c>
      <c r="K81" s="117"/>
      <c r="L81" s="117"/>
      <c r="M81" s="117"/>
      <c r="N81" s="117"/>
      <c r="O81" s="117">
        <f t="shared" si="31"/>
        <v>0</v>
      </c>
      <c r="Q81" s="143"/>
      <c r="R81" s="143"/>
      <c r="S81" s="143"/>
    </row>
    <row r="82" spans="1:19" s="142" customFormat="1" ht="14.25">
      <c r="A82" s="363">
        <f t="shared" si="32"/>
        <v>59</v>
      </c>
      <c r="B82" s="323" t="s">
        <v>377</v>
      </c>
      <c r="C82" s="324" t="s">
        <v>114</v>
      </c>
      <c r="D82" s="315">
        <v>10</v>
      </c>
      <c r="E82" s="117"/>
      <c r="F82" s="117"/>
      <c r="G82" s="117"/>
      <c r="H82" s="117"/>
      <c r="I82" s="117"/>
      <c r="J82" s="117">
        <f t="shared" si="30"/>
        <v>0</v>
      </c>
      <c r="K82" s="117"/>
      <c r="L82" s="117"/>
      <c r="M82" s="117"/>
      <c r="N82" s="117"/>
      <c r="O82" s="117">
        <f t="shared" si="31"/>
        <v>0</v>
      </c>
      <c r="Q82" s="143"/>
      <c r="R82" s="143"/>
      <c r="S82" s="143"/>
    </row>
    <row r="83" spans="1:19" s="142" customFormat="1" ht="14.25">
      <c r="A83" s="363">
        <f t="shared" si="32"/>
        <v>60</v>
      </c>
      <c r="B83" s="323" t="s">
        <v>378</v>
      </c>
      <c r="C83" s="324" t="s">
        <v>114</v>
      </c>
      <c r="D83" s="315">
        <v>14</v>
      </c>
      <c r="E83" s="117"/>
      <c r="F83" s="117"/>
      <c r="G83" s="117"/>
      <c r="H83" s="117"/>
      <c r="I83" s="117"/>
      <c r="J83" s="117">
        <f t="shared" si="30"/>
        <v>0</v>
      </c>
      <c r="K83" s="117"/>
      <c r="L83" s="117"/>
      <c r="M83" s="117"/>
      <c r="N83" s="117"/>
      <c r="O83" s="117">
        <f t="shared" si="31"/>
        <v>0</v>
      </c>
      <c r="Q83" s="143"/>
      <c r="R83" s="143"/>
      <c r="S83" s="143"/>
    </row>
    <row r="84" spans="1:19" s="142" customFormat="1" ht="14.25">
      <c r="A84" s="363">
        <f t="shared" si="32"/>
        <v>61</v>
      </c>
      <c r="B84" s="323" t="s">
        <v>401</v>
      </c>
      <c r="C84" s="324" t="s">
        <v>114</v>
      </c>
      <c r="D84" s="315">
        <v>2</v>
      </c>
      <c r="E84" s="117"/>
      <c r="F84" s="117"/>
      <c r="G84" s="117"/>
      <c r="H84" s="117"/>
      <c r="I84" s="117"/>
      <c r="J84" s="117">
        <f t="shared" ref="J84:J88" si="33">G84+H84+I84</f>
        <v>0</v>
      </c>
      <c r="K84" s="117"/>
      <c r="L84" s="117"/>
      <c r="M84" s="117"/>
      <c r="N84" s="117"/>
      <c r="O84" s="117">
        <f t="shared" ref="O84:O88" si="34">N84+M84+L84</f>
        <v>0</v>
      </c>
      <c r="Q84" s="143"/>
      <c r="R84" s="143"/>
      <c r="S84" s="143"/>
    </row>
    <row r="85" spans="1:19" s="142" customFormat="1" ht="14.25">
      <c r="A85" s="363">
        <f t="shared" si="32"/>
        <v>62</v>
      </c>
      <c r="B85" s="351" t="s">
        <v>380</v>
      </c>
      <c r="C85" s="350" t="s">
        <v>114</v>
      </c>
      <c r="D85" s="325">
        <v>5</v>
      </c>
      <c r="E85" s="117"/>
      <c r="F85" s="117"/>
      <c r="G85" s="117"/>
      <c r="H85" s="144"/>
      <c r="I85" s="117"/>
      <c r="J85" s="117">
        <f t="shared" si="33"/>
        <v>0</v>
      </c>
      <c r="K85" s="117"/>
      <c r="L85" s="117"/>
      <c r="M85" s="117"/>
      <c r="N85" s="117"/>
      <c r="O85" s="117">
        <f t="shared" si="34"/>
        <v>0</v>
      </c>
      <c r="Q85" s="143"/>
      <c r="R85" s="143"/>
      <c r="S85" s="143"/>
    </row>
    <row r="86" spans="1:19" s="142" customFormat="1" ht="14.25">
      <c r="A86" s="363">
        <f t="shared" si="32"/>
        <v>63</v>
      </c>
      <c r="B86" s="351" t="s">
        <v>381</v>
      </c>
      <c r="C86" s="350" t="s">
        <v>114</v>
      </c>
      <c r="D86" s="325">
        <v>3</v>
      </c>
      <c r="E86" s="117"/>
      <c r="F86" s="117"/>
      <c r="G86" s="117"/>
      <c r="H86" s="144"/>
      <c r="I86" s="117"/>
      <c r="J86" s="117">
        <f t="shared" si="33"/>
        <v>0</v>
      </c>
      <c r="K86" s="117"/>
      <c r="L86" s="117"/>
      <c r="M86" s="117"/>
      <c r="N86" s="117"/>
      <c r="O86" s="117">
        <f t="shared" si="34"/>
        <v>0</v>
      </c>
      <c r="Q86" s="143"/>
      <c r="R86" s="143"/>
      <c r="S86" s="143"/>
    </row>
    <row r="87" spans="1:19" s="142" customFormat="1" ht="25.5">
      <c r="A87" s="363">
        <f t="shared" si="32"/>
        <v>64</v>
      </c>
      <c r="B87" s="327" t="s">
        <v>382</v>
      </c>
      <c r="C87" s="375" t="s">
        <v>30</v>
      </c>
      <c r="D87" s="375">
        <v>340</v>
      </c>
      <c r="E87" s="117"/>
      <c r="F87" s="117"/>
      <c r="G87" s="117"/>
      <c r="H87" s="117"/>
      <c r="I87" s="117"/>
      <c r="J87" s="117">
        <f t="shared" si="33"/>
        <v>0</v>
      </c>
      <c r="K87" s="117"/>
      <c r="L87" s="117"/>
      <c r="M87" s="117"/>
      <c r="N87" s="117"/>
      <c r="O87" s="117">
        <f t="shared" si="34"/>
        <v>0</v>
      </c>
      <c r="Q87" s="143"/>
      <c r="R87" s="143"/>
      <c r="S87" s="143"/>
    </row>
    <row r="88" spans="1:19" s="142" customFormat="1" ht="25.5">
      <c r="A88" s="363">
        <f t="shared" si="32"/>
        <v>65</v>
      </c>
      <c r="B88" s="327" t="s">
        <v>383</v>
      </c>
      <c r="C88" s="315" t="s">
        <v>30</v>
      </c>
      <c r="D88" s="325">
        <v>65</v>
      </c>
      <c r="E88" s="117"/>
      <c r="F88" s="117"/>
      <c r="G88" s="117"/>
      <c r="H88" s="117"/>
      <c r="I88" s="117"/>
      <c r="J88" s="117">
        <f t="shared" si="33"/>
        <v>0</v>
      </c>
      <c r="K88" s="117"/>
      <c r="L88" s="117"/>
      <c r="M88" s="117"/>
      <c r="N88" s="117"/>
      <c r="O88" s="117">
        <f t="shared" si="34"/>
        <v>0</v>
      </c>
      <c r="Q88" s="143"/>
      <c r="R88" s="143"/>
      <c r="S88" s="143"/>
    </row>
    <row r="89" spans="1:19" s="142" customFormat="1" ht="25.5">
      <c r="A89" s="363">
        <f t="shared" si="32"/>
        <v>66</v>
      </c>
      <c r="B89" s="327" t="s">
        <v>384</v>
      </c>
      <c r="C89" s="315" t="s">
        <v>30</v>
      </c>
      <c r="D89" s="325">
        <v>55</v>
      </c>
      <c r="E89" s="117"/>
      <c r="F89" s="117"/>
      <c r="G89" s="117"/>
      <c r="H89" s="144"/>
      <c r="I89" s="117"/>
      <c r="J89" s="117">
        <f t="shared" ref="J89:J96" si="35">G89+H89+I89</f>
        <v>0</v>
      </c>
      <c r="K89" s="117"/>
      <c r="L89" s="117"/>
      <c r="M89" s="117"/>
      <c r="N89" s="117"/>
      <c r="O89" s="117">
        <f t="shared" ref="O89:O96" si="36">N89+M89+L89</f>
        <v>0</v>
      </c>
      <c r="Q89" s="143"/>
      <c r="R89" s="143"/>
      <c r="S89" s="143"/>
    </row>
    <row r="90" spans="1:19" s="142" customFormat="1" ht="25.5">
      <c r="A90" s="363">
        <f t="shared" si="32"/>
        <v>67</v>
      </c>
      <c r="B90" s="327" t="s">
        <v>402</v>
      </c>
      <c r="C90" s="315" t="s">
        <v>30</v>
      </c>
      <c r="D90" s="325">
        <v>20</v>
      </c>
      <c r="E90" s="117"/>
      <c r="F90" s="117"/>
      <c r="G90" s="117"/>
      <c r="H90" s="144"/>
      <c r="I90" s="117"/>
      <c r="J90" s="117">
        <f t="shared" si="35"/>
        <v>0</v>
      </c>
      <c r="K90" s="117"/>
      <c r="L90" s="117"/>
      <c r="M90" s="117"/>
      <c r="N90" s="117"/>
      <c r="O90" s="117">
        <f t="shared" si="36"/>
        <v>0</v>
      </c>
      <c r="Q90" s="143"/>
      <c r="R90" s="143"/>
      <c r="S90" s="143"/>
    </row>
    <row r="91" spans="1:19" s="142" customFormat="1" ht="28.5">
      <c r="A91" s="363">
        <f t="shared" si="32"/>
        <v>68</v>
      </c>
      <c r="B91" s="336" t="s">
        <v>385</v>
      </c>
      <c r="C91" s="350" t="s">
        <v>30</v>
      </c>
      <c r="D91" s="376">
        <v>340.8</v>
      </c>
      <c r="E91" s="117"/>
      <c r="F91" s="117"/>
      <c r="G91" s="117"/>
      <c r="H91" s="117"/>
      <c r="I91" s="117"/>
      <c r="J91" s="117">
        <f t="shared" si="35"/>
        <v>0</v>
      </c>
      <c r="K91" s="117"/>
      <c r="L91" s="117"/>
      <c r="M91" s="117"/>
      <c r="N91" s="117"/>
      <c r="O91" s="117">
        <f t="shared" si="36"/>
        <v>0</v>
      </c>
      <c r="Q91" s="143"/>
      <c r="R91" s="143"/>
      <c r="S91" s="143"/>
    </row>
    <row r="92" spans="1:19" s="142" customFormat="1" ht="28.5">
      <c r="A92" s="363">
        <f t="shared" si="32"/>
        <v>69</v>
      </c>
      <c r="B92" s="336" t="s">
        <v>386</v>
      </c>
      <c r="C92" s="350" t="s">
        <v>30</v>
      </c>
      <c r="D92" s="376">
        <v>64.8</v>
      </c>
      <c r="E92" s="117"/>
      <c r="F92" s="117"/>
      <c r="G92" s="117"/>
      <c r="H92" s="117"/>
      <c r="I92" s="117"/>
      <c r="J92" s="117">
        <f t="shared" si="35"/>
        <v>0</v>
      </c>
      <c r="K92" s="117"/>
      <c r="L92" s="117"/>
      <c r="M92" s="117"/>
      <c r="N92" s="117"/>
      <c r="O92" s="117">
        <f t="shared" si="36"/>
        <v>0</v>
      </c>
      <c r="Q92" s="143"/>
      <c r="R92" s="143"/>
      <c r="S92" s="143"/>
    </row>
    <row r="93" spans="1:19" s="142" customFormat="1" ht="28.5">
      <c r="A93" s="363">
        <f t="shared" si="32"/>
        <v>70</v>
      </c>
      <c r="B93" s="336" t="s">
        <v>387</v>
      </c>
      <c r="C93" s="350" t="s">
        <v>30</v>
      </c>
      <c r="D93" s="376">
        <v>55.2</v>
      </c>
      <c r="E93" s="117"/>
      <c r="F93" s="117"/>
      <c r="G93" s="117"/>
      <c r="H93" s="144"/>
      <c r="I93" s="117"/>
      <c r="J93" s="117">
        <f t="shared" si="35"/>
        <v>0</v>
      </c>
      <c r="K93" s="117"/>
      <c r="L93" s="117"/>
      <c r="M93" s="117"/>
      <c r="N93" s="117"/>
      <c r="O93" s="117">
        <f t="shared" si="36"/>
        <v>0</v>
      </c>
      <c r="Q93" s="143"/>
      <c r="R93" s="143"/>
      <c r="S93" s="143"/>
    </row>
    <row r="94" spans="1:19" s="142" customFormat="1" ht="28.5">
      <c r="A94" s="363">
        <f t="shared" si="32"/>
        <v>71</v>
      </c>
      <c r="B94" s="336" t="s">
        <v>403</v>
      </c>
      <c r="C94" s="375" t="s">
        <v>30</v>
      </c>
      <c r="D94" s="325">
        <v>20.399999999999999</v>
      </c>
      <c r="E94" s="117"/>
      <c r="F94" s="117"/>
      <c r="G94" s="117"/>
      <c r="H94" s="144"/>
      <c r="I94" s="117"/>
      <c r="J94" s="117">
        <f t="shared" si="35"/>
        <v>0</v>
      </c>
      <c r="K94" s="117"/>
      <c r="L94" s="117"/>
      <c r="M94" s="117"/>
      <c r="N94" s="117"/>
      <c r="O94" s="117">
        <f t="shared" si="36"/>
        <v>0</v>
      </c>
      <c r="Q94" s="143"/>
      <c r="R94" s="143"/>
      <c r="S94" s="143"/>
    </row>
    <row r="95" spans="1:19" s="142" customFormat="1" ht="14.25">
      <c r="A95" s="363">
        <f t="shared" si="32"/>
        <v>72</v>
      </c>
      <c r="B95" s="351" t="s">
        <v>389</v>
      </c>
      <c r="C95" s="377" t="s">
        <v>105</v>
      </c>
      <c r="D95" s="325">
        <v>11.9</v>
      </c>
      <c r="E95" s="117"/>
      <c r="F95" s="117"/>
      <c r="G95" s="117"/>
      <c r="H95" s="117"/>
      <c r="I95" s="117"/>
      <c r="J95" s="117">
        <f t="shared" si="35"/>
        <v>0</v>
      </c>
      <c r="K95" s="117"/>
      <c r="L95" s="117"/>
      <c r="M95" s="117"/>
      <c r="N95" s="117"/>
      <c r="O95" s="117">
        <f t="shared" si="36"/>
        <v>0</v>
      </c>
      <c r="Q95" s="143"/>
      <c r="R95" s="143"/>
      <c r="S95" s="143"/>
    </row>
    <row r="96" spans="1:19" s="142" customFormat="1" ht="14.25">
      <c r="A96" s="363">
        <f t="shared" si="32"/>
        <v>73</v>
      </c>
      <c r="B96" s="351" t="s">
        <v>390</v>
      </c>
      <c r="C96" s="377" t="s">
        <v>105</v>
      </c>
      <c r="D96" s="325">
        <v>20.399999999999999</v>
      </c>
      <c r="E96" s="117"/>
      <c r="F96" s="117"/>
      <c r="G96" s="117"/>
      <c r="H96" s="117"/>
      <c r="I96" s="117"/>
      <c r="J96" s="117">
        <f t="shared" si="35"/>
        <v>0</v>
      </c>
      <c r="K96" s="117"/>
      <c r="L96" s="117"/>
      <c r="M96" s="117"/>
      <c r="N96" s="117"/>
      <c r="O96" s="117">
        <f t="shared" si="36"/>
        <v>0</v>
      </c>
      <c r="Q96" s="143"/>
      <c r="R96" s="143"/>
      <c r="S96" s="143"/>
    </row>
    <row r="97" spans="1:19" s="142" customFormat="1" ht="14.25">
      <c r="A97" s="363">
        <f t="shared" si="32"/>
        <v>74</v>
      </c>
      <c r="B97" s="351" t="s">
        <v>391</v>
      </c>
      <c r="C97" s="377" t="s">
        <v>105</v>
      </c>
      <c r="D97" s="325">
        <v>18</v>
      </c>
      <c r="E97" s="117"/>
      <c r="F97" s="117"/>
      <c r="G97" s="117"/>
      <c r="H97" s="144"/>
      <c r="I97" s="117"/>
      <c r="J97" s="117">
        <f t="shared" ref="J97:J104" si="37">G97+H97+I97</f>
        <v>0</v>
      </c>
      <c r="K97" s="117"/>
      <c r="L97" s="117"/>
      <c r="M97" s="117"/>
      <c r="N97" s="117"/>
      <c r="O97" s="117">
        <f t="shared" ref="O97:O104" si="38">N97+M97+L97</f>
        <v>0</v>
      </c>
      <c r="Q97" s="143"/>
      <c r="R97" s="143"/>
      <c r="S97" s="143"/>
    </row>
    <row r="98" spans="1:19" s="142" customFormat="1" ht="14.25">
      <c r="A98" s="363">
        <f t="shared" si="32"/>
        <v>75</v>
      </c>
      <c r="B98" s="351" t="s">
        <v>404</v>
      </c>
      <c r="C98" s="377" t="s">
        <v>105</v>
      </c>
      <c r="D98" s="325">
        <v>7</v>
      </c>
      <c r="E98" s="117"/>
      <c r="F98" s="117"/>
      <c r="G98" s="117"/>
      <c r="H98" s="144"/>
      <c r="I98" s="117"/>
      <c r="J98" s="117">
        <f t="shared" si="37"/>
        <v>0</v>
      </c>
      <c r="K98" s="117"/>
      <c r="L98" s="117"/>
      <c r="M98" s="117"/>
      <c r="N98" s="117"/>
      <c r="O98" s="117">
        <f t="shared" si="38"/>
        <v>0</v>
      </c>
      <c r="Q98" s="143"/>
      <c r="R98" s="143"/>
      <c r="S98" s="143"/>
    </row>
    <row r="99" spans="1:19" s="142" customFormat="1" ht="14.25">
      <c r="A99" s="363">
        <f t="shared" si="32"/>
        <v>76</v>
      </c>
      <c r="B99" s="351" t="s">
        <v>405</v>
      </c>
      <c r="C99" s="350" t="s">
        <v>114</v>
      </c>
      <c r="D99" s="325">
        <v>2</v>
      </c>
      <c r="E99" s="117"/>
      <c r="F99" s="117"/>
      <c r="G99" s="117"/>
      <c r="H99" s="117"/>
      <c r="I99" s="117"/>
      <c r="J99" s="117">
        <f t="shared" si="37"/>
        <v>0</v>
      </c>
      <c r="K99" s="117"/>
      <c r="L99" s="117"/>
      <c r="M99" s="117"/>
      <c r="N99" s="117"/>
      <c r="O99" s="117">
        <f t="shared" si="38"/>
        <v>0</v>
      </c>
      <c r="Q99" s="143"/>
      <c r="R99" s="143"/>
      <c r="S99" s="143"/>
    </row>
    <row r="100" spans="1:19" s="142" customFormat="1" ht="38.25">
      <c r="A100" s="363">
        <f t="shared" si="32"/>
        <v>77</v>
      </c>
      <c r="B100" s="336" t="s">
        <v>393</v>
      </c>
      <c r="C100" s="315" t="s">
        <v>194</v>
      </c>
      <c r="D100" s="379">
        <v>40.5</v>
      </c>
      <c r="E100" s="117"/>
      <c r="F100" s="117"/>
      <c r="G100" s="117"/>
      <c r="H100" s="117"/>
      <c r="I100" s="117"/>
      <c r="J100" s="117">
        <f t="shared" si="37"/>
        <v>0</v>
      </c>
      <c r="K100" s="117"/>
      <c r="L100" s="117"/>
      <c r="M100" s="117"/>
      <c r="N100" s="117"/>
      <c r="O100" s="117">
        <f t="shared" si="38"/>
        <v>0</v>
      </c>
      <c r="Q100" s="143"/>
      <c r="R100" s="143"/>
      <c r="S100" s="143"/>
    </row>
    <row r="101" spans="1:19" s="142" customFormat="1" ht="14.25">
      <c r="A101" s="363">
        <f t="shared" si="32"/>
        <v>78</v>
      </c>
      <c r="B101" s="335" t="s">
        <v>394</v>
      </c>
      <c r="C101" s="378" t="s">
        <v>114</v>
      </c>
      <c r="D101" s="325">
        <v>190</v>
      </c>
      <c r="E101" s="117"/>
      <c r="F101" s="117"/>
      <c r="G101" s="117"/>
      <c r="H101" s="144"/>
      <c r="I101" s="117"/>
      <c r="J101" s="117">
        <f t="shared" si="37"/>
        <v>0</v>
      </c>
      <c r="K101" s="117"/>
      <c r="L101" s="117"/>
      <c r="M101" s="117"/>
      <c r="N101" s="117"/>
      <c r="O101" s="117">
        <f t="shared" si="38"/>
        <v>0</v>
      </c>
      <c r="Q101" s="143"/>
      <c r="R101" s="143"/>
      <c r="S101" s="143"/>
    </row>
    <row r="102" spans="1:19" s="142" customFormat="1" ht="14.25">
      <c r="A102" s="363">
        <f t="shared" si="32"/>
        <v>79</v>
      </c>
      <c r="B102" s="351" t="s">
        <v>395</v>
      </c>
      <c r="C102" s="380" t="s">
        <v>119</v>
      </c>
      <c r="D102" s="381">
        <v>1</v>
      </c>
      <c r="E102" s="117"/>
      <c r="F102" s="117"/>
      <c r="G102" s="117"/>
      <c r="H102" s="144"/>
      <c r="I102" s="117"/>
      <c r="J102" s="117">
        <f t="shared" si="37"/>
        <v>0</v>
      </c>
      <c r="K102" s="117"/>
      <c r="L102" s="117"/>
      <c r="M102" s="117"/>
      <c r="N102" s="117"/>
      <c r="O102" s="117">
        <f t="shared" si="38"/>
        <v>0</v>
      </c>
      <c r="Q102" s="143"/>
      <c r="R102" s="143"/>
      <c r="S102" s="143"/>
    </row>
    <row r="103" spans="1:19" s="142" customFormat="1" ht="14.25">
      <c r="A103" s="363">
        <f t="shared" si="32"/>
        <v>80</v>
      </c>
      <c r="B103" s="351" t="s">
        <v>396</v>
      </c>
      <c r="C103" s="382" t="s">
        <v>119</v>
      </c>
      <c r="D103" s="382">
        <v>1</v>
      </c>
      <c r="E103" s="117"/>
      <c r="F103" s="117"/>
      <c r="G103" s="117"/>
      <c r="H103" s="117"/>
      <c r="I103" s="117"/>
      <c r="J103" s="117">
        <f t="shared" si="37"/>
        <v>0</v>
      </c>
      <c r="K103" s="117"/>
      <c r="L103" s="117"/>
      <c r="M103" s="117"/>
      <c r="N103" s="117"/>
      <c r="O103" s="117">
        <f t="shared" si="38"/>
        <v>0</v>
      </c>
      <c r="Q103" s="143"/>
      <c r="R103" s="143"/>
      <c r="S103" s="143"/>
    </row>
    <row r="104" spans="1:19" s="142" customFormat="1" ht="38.25">
      <c r="A104" s="363">
        <f t="shared" si="32"/>
        <v>81</v>
      </c>
      <c r="B104" s="346" t="s">
        <v>397</v>
      </c>
      <c r="C104" s="330" t="s">
        <v>119</v>
      </c>
      <c r="D104" s="330">
        <v>1</v>
      </c>
      <c r="E104" s="117"/>
      <c r="F104" s="117"/>
      <c r="G104" s="117"/>
      <c r="H104" s="117"/>
      <c r="I104" s="117"/>
      <c r="J104" s="117">
        <f t="shared" si="37"/>
        <v>0</v>
      </c>
      <c r="K104" s="117"/>
      <c r="L104" s="117"/>
      <c r="M104" s="117"/>
      <c r="N104" s="117"/>
      <c r="O104" s="117">
        <f t="shared" si="38"/>
        <v>0</v>
      </c>
      <c r="Q104" s="143"/>
      <c r="R104" s="143"/>
      <c r="S104" s="143"/>
    </row>
    <row r="105" spans="1:19" s="142" customFormat="1" ht="14.25">
      <c r="A105" s="367"/>
      <c r="B105" s="371" t="s">
        <v>406</v>
      </c>
      <c r="C105" s="372"/>
      <c r="D105" s="373"/>
      <c r="E105" s="117"/>
      <c r="F105" s="117"/>
      <c r="G105" s="117"/>
      <c r="H105" s="144"/>
      <c r="I105" s="117"/>
      <c r="J105" s="117"/>
      <c r="K105" s="117"/>
      <c r="L105" s="117"/>
      <c r="M105" s="117"/>
      <c r="N105" s="117"/>
      <c r="O105" s="117"/>
      <c r="Q105" s="143"/>
      <c r="R105" s="143"/>
      <c r="S105" s="143"/>
    </row>
    <row r="106" spans="1:19" s="142" customFormat="1" ht="25.5">
      <c r="A106" s="363">
        <f>A104+1</f>
        <v>82</v>
      </c>
      <c r="B106" s="415" t="s">
        <v>537</v>
      </c>
      <c r="C106" s="350" t="s">
        <v>110</v>
      </c>
      <c r="D106" s="374">
        <v>42</v>
      </c>
      <c r="E106" s="117"/>
      <c r="F106" s="117"/>
      <c r="G106" s="117"/>
      <c r="H106" s="144"/>
      <c r="I106" s="117"/>
      <c r="J106" s="117">
        <f t="shared" ref="J106:J112" si="39">G106+H106+I106</f>
        <v>0</v>
      </c>
      <c r="K106" s="117"/>
      <c r="L106" s="117"/>
      <c r="M106" s="117"/>
      <c r="N106" s="117"/>
      <c r="O106" s="117">
        <f t="shared" ref="O106:O112" si="40">N106+M106+L106</f>
        <v>0</v>
      </c>
      <c r="Q106" s="143"/>
      <c r="R106" s="143"/>
      <c r="S106" s="143"/>
    </row>
    <row r="107" spans="1:19" s="142" customFormat="1" ht="25.5">
      <c r="A107" s="363">
        <f t="shared" ref="A107:A130" si="41">A106+1</f>
        <v>83</v>
      </c>
      <c r="B107" s="327" t="s">
        <v>399</v>
      </c>
      <c r="C107" s="350" t="s">
        <v>114</v>
      </c>
      <c r="D107" s="325">
        <v>42</v>
      </c>
      <c r="E107" s="117"/>
      <c r="F107" s="117"/>
      <c r="G107" s="117"/>
      <c r="H107" s="117"/>
      <c r="I107" s="117"/>
      <c r="J107" s="117">
        <f t="shared" si="39"/>
        <v>0</v>
      </c>
      <c r="K107" s="117"/>
      <c r="L107" s="117"/>
      <c r="M107" s="117"/>
      <c r="N107" s="117"/>
      <c r="O107" s="117">
        <f t="shared" si="40"/>
        <v>0</v>
      </c>
      <c r="Q107" s="143"/>
      <c r="R107" s="143"/>
      <c r="S107" s="143"/>
    </row>
    <row r="108" spans="1:19" s="142" customFormat="1" ht="14.25">
      <c r="A108" s="363">
        <f t="shared" si="41"/>
        <v>84</v>
      </c>
      <c r="B108" s="323" t="s">
        <v>377</v>
      </c>
      <c r="C108" s="324" t="s">
        <v>114</v>
      </c>
      <c r="D108" s="315">
        <v>4</v>
      </c>
      <c r="E108" s="117"/>
      <c r="F108" s="117"/>
      <c r="G108" s="117"/>
      <c r="H108" s="117"/>
      <c r="I108" s="117"/>
      <c r="J108" s="117">
        <f t="shared" si="39"/>
        <v>0</v>
      </c>
      <c r="K108" s="117"/>
      <c r="L108" s="117"/>
      <c r="M108" s="117"/>
      <c r="N108" s="117"/>
      <c r="O108" s="117">
        <f t="shared" si="40"/>
        <v>0</v>
      </c>
      <c r="Q108" s="143"/>
      <c r="R108" s="143"/>
      <c r="S108" s="143"/>
    </row>
    <row r="109" spans="1:19" s="142" customFormat="1" ht="14.25">
      <c r="A109" s="363">
        <f t="shared" si="41"/>
        <v>85</v>
      </c>
      <c r="B109" s="323" t="s">
        <v>378</v>
      </c>
      <c r="C109" s="324" t="s">
        <v>114</v>
      </c>
      <c r="D109" s="315">
        <v>8</v>
      </c>
      <c r="E109" s="117"/>
      <c r="F109" s="117"/>
      <c r="G109" s="117"/>
      <c r="H109" s="144"/>
      <c r="I109" s="117"/>
      <c r="J109" s="117">
        <f t="shared" si="39"/>
        <v>0</v>
      </c>
      <c r="K109" s="117"/>
      <c r="L109" s="117"/>
      <c r="M109" s="117"/>
      <c r="N109" s="117"/>
      <c r="O109" s="117">
        <f t="shared" si="40"/>
        <v>0</v>
      </c>
      <c r="Q109" s="143"/>
      <c r="R109" s="143"/>
      <c r="S109" s="143"/>
    </row>
    <row r="110" spans="1:19" s="142" customFormat="1" ht="14.25">
      <c r="A110" s="363">
        <f t="shared" si="41"/>
        <v>86</v>
      </c>
      <c r="B110" s="323" t="s">
        <v>379</v>
      </c>
      <c r="C110" s="324" t="s">
        <v>114</v>
      </c>
      <c r="D110" s="315">
        <v>4</v>
      </c>
      <c r="E110" s="117"/>
      <c r="F110" s="117"/>
      <c r="G110" s="117"/>
      <c r="H110" s="144"/>
      <c r="I110" s="117"/>
      <c r="J110" s="117">
        <f t="shared" si="39"/>
        <v>0</v>
      </c>
      <c r="K110" s="117"/>
      <c r="L110" s="117"/>
      <c r="M110" s="117"/>
      <c r="N110" s="117"/>
      <c r="O110" s="117">
        <f t="shared" si="40"/>
        <v>0</v>
      </c>
      <c r="Q110" s="143"/>
      <c r="R110" s="143"/>
      <c r="S110" s="143"/>
    </row>
    <row r="111" spans="1:19" s="142" customFormat="1" ht="14.25">
      <c r="A111" s="363">
        <f t="shared" si="41"/>
        <v>87</v>
      </c>
      <c r="B111" s="323" t="s">
        <v>401</v>
      </c>
      <c r="C111" s="324" t="s">
        <v>114</v>
      </c>
      <c r="D111" s="315">
        <v>2</v>
      </c>
      <c r="E111" s="117"/>
      <c r="F111" s="117"/>
      <c r="G111" s="117"/>
      <c r="H111" s="117"/>
      <c r="I111" s="117"/>
      <c r="J111" s="117">
        <f t="shared" si="39"/>
        <v>0</v>
      </c>
      <c r="K111" s="117"/>
      <c r="L111" s="117"/>
      <c r="M111" s="117"/>
      <c r="N111" s="117"/>
      <c r="O111" s="117">
        <f t="shared" si="40"/>
        <v>0</v>
      </c>
      <c r="Q111" s="143"/>
      <c r="R111" s="143"/>
      <c r="S111" s="143"/>
    </row>
    <row r="112" spans="1:19" s="142" customFormat="1" ht="14.25">
      <c r="A112" s="363">
        <f t="shared" si="41"/>
        <v>88</v>
      </c>
      <c r="B112" s="351" t="s">
        <v>380</v>
      </c>
      <c r="C112" s="350" t="s">
        <v>114</v>
      </c>
      <c r="D112" s="325">
        <v>2</v>
      </c>
      <c r="E112" s="117"/>
      <c r="F112" s="117"/>
      <c r="G112" s="117"/>
      <c r="H112" s="117"/>
      <c r="I112" s="117"/>
      <c r="J112" s="117">
        <f t="shared" si="39"/>
        <v>0</v>
      </c>
      <c r="K112" s="117"/>
      <c r="L112" s="117"/>
      <c r="M112" s="117"/>
      <c r="N112" s="117"/>
      <c r="O112" s="117">
        <f t="shared" si="40"/>
        <v>0</v>
      </c>
      <c r="Q112" s="143"/>
      <c r="R112" s="143"/>
      <c r="S112" s="143"/>
    </row>
    <row r="113" spans="1:19" s="142" customFormat="1" ht="14.25">
      <c r="A113" s="363">
        <f t="shared" si="41"/>
        <v>89</v>
      </c>
      <c r="B113" s="351" t="s">
        <v>381</v>
      </c>
      <c r="C113" s="350" t="s">
        <v>114</v>
      </c>
      <c r="D113" s="325">
        <v>4</v>
      </c>
      <c r="E113" s="117"/>
      <c r="F113" s="117"/>
      <c r="G113" s="117"/>
      <c r="H113" s="144"/>
      <c r="I113" s="117"/>
      <c r="J113" s="117">
        <f t="shared" ref="J113:J116" si="42">G113+H113+I113</f>
        <v>0</v>
      </c>
      <c r="K113" s="117"/>
      <c r="L113" s="117"/>
      <c r="M113" s="117"/>
      <c r="N113" s="117"/>
      <c r="O113" s="117">
        <f t="shared" ref="O113:O116" si="43">N113+M113+L113</f>
        <v>0</v>
      </c>
      <c r="Q113" s="143"/>
      <c r="R113" s="143"/>
      <c r="S113" s="143"/>
    </row>
    <row r="114" spans="1:19" s="142" customFormat="1" ht="25.5">
      <c r="A114" s="363">
        <f t="shared" si="41"/>
        <v>90</v>
      </c>
      <c r="B114" s="327" t="s">
        <v>382</v>
      </c>
      <c r="C114" s="375" t="s">
        <v>30</v>
      </c>
      <c r="D114" s="382">
        <v>300</v>
      </c>
      <c r="E114" s="117"/>
      <c r="F114" s="117"/>
      <c r="G114" s="117"/>
      <c r="H114" s="144"/>
      <c r="I114" s="117"/>
      <c r="J114" s="117">
        <f t="shared" si="42"/>
        <v>0</v>
      </c>
      <c r="K114" s="117"/>
      <c r="L114" s="117"/>
      <c r="M114" s="117"/>
      <c r="N114" s="117"/>
      <c r="O114" s="117">
        <f t="shared" si="43"/>
        <v>0</v>
      </c>
      <c r="Q114" s="143"/>
      <c r="R114" s="143"/>
      <c r="S114" s="143"/>
    </row>
    <row r="115" spans="1:19" s="142" customFormat="1" ht="25.5">
      <c r="A115" s="363">
        <f t="shared" si="41"/>
        <v>91</v>
      </c>
      <c r="B115" s="327" t="s">
        <v>383</v>
      </c>
      <c r="C115" s="315" t="s">
        <v>30</v>
      </c>
      <c r="D115" s="325">
        <v>65</v>
      </c>
      <c r="E115" s="117"/>
      <c r="F115" s="117"/>
      <c r="G115" s="117"/>
      <c r="H115" s="117"/>
      <c r="I115" s="117"/>
      <c r="J115" s="117">
        <f t="shared" si="42"/>
        <v>0</v>
      </c>
      <c r="K115" s="117"/>
      <c r="L115" s="117"/>
      <c r="M115" s="117"/>
      <c r="N115" s="117"/>
      <c r="O115" s="117">
        <f t="shared" si="43"/>
        <v>0</v>
      </c>
      <c r="Q115" s="143"/>
      <c r="R115" s="143"/>
      <c r="S115" s="143"/>
    </row>
    <row r="116" spans="1:19" s="142" customFormat="1" ht="25.5">
      <c r="A116" s="363">
        <f t="shared" si="41"/>
        <v>92</v>
      </c>
      <c r="B116" s="327" t="s">
        <v>384</v>
      </c>
      <c r="C116" s="315" t="s">
        <v>30</v>
      </c>
      <c r="D116" s="325">
        <v>85</v>
      </c>
      <c r="E116" s="117"/>
      <c r="F116" s="117"/>
      <c r="G116" s="117"/>
      <c r="H116" s="117"/>
      <c r="I116" s="117"/>
      <c r="J116" s="117">
        <f t="shared" si="42"/>
        <v>0</v>
      </c>
      <c r="K116" s="117"/>
      <c r="L116" s="117"/>
      <c r="M116" s="117"/>
      <c r="N116" s="117"/>
      <c r="O116" s="117">
        <f t="shared" si="43"/>
        <v>0</v>
      </c>
      <c r="Q116" s="143"/>
      <c r="R116" s="143"/>
      <c r="S116" s="143"/>
    </row>
    <row r="117" spans="1:19" s="142" customFormat="1" ht="25.5">
      <c r="A117" s="363">
        <f t="shared" si="41"/>
        <v>93</v>
      </c>
      <c r="B117" s="327" t="s">
        <v>402</v>
      </c>
      <c r="C117" s="315" t="s">
        <v>30</v>
      </c>
      <c r="D117" s="325">
        <v>20</v>
      </c>
      <c r="E117" s="117"/>
      <c r="F117" s="117"/>
      <c r="G117" s="117"/>
      <c r="H117" s="117"/>
      <c r="I117" s="117"/>
      <c r="J117" s="117">
        <f t="shared" ref="J117:J118" si="44">G117+H117+I117</f>
        <v>0</v>
      </c>
      <c r="K117" s="117"/>
      <c r="L117" s="117"/>
      <c r="M117" s="117"/>
      <c r="N117" s="117"/>
      <c r="O117" s="117">
        <f t="shared" ref="O117:O118" si="45">N117+M117+L117</f>
        <v>0</v>
      </c>
      <c r="Q117" s="143"/>
      <c r="R117" s="143"/>
      <c r="S117" s="143"/>
    </row>
    <row r="118" spans="1:19" s="142" customFormat="1" ht="28.5">
      <c r="A118" s="363">
        <f t="shared" si="41"/>
        <v>94</v>
      </c>
      <c r="B118" s="336" t="s">
        <v>385</v>
      </c>
      <c r="C118" s="350" t="s">
        <v>30</v>
      </c>
      <c r="D118" s="376">
        <v>50.4</v>
      </c>
      <c r="E118" s="117"/>
      <c r="F118" s="117"/>
      <c r="G118" s="117"/>
      <c r="H118" s="117"/>
      <c r="I118" s="117"/>
      <c r="J118" s="117">
        <f t="shared" si="44"/>
        <v>0</v>
      </c>
      <c r="K118" s="117"/>
      <c r="L118" s="117"/>
      <c r="M118" s="117"/>
      <c r="N118" s="117"/>
      <c r="O118" s="117">
        <f t="shared" si="45"/>
        <v>0</v>
      </c>
      <c r="Q118" s="143"/>
      <c r="R118" s="143"/>
      <c r="S118" s="143"/>
    </row>
    <row r="119" spans="1:19" s="142" customFormat="1" ht="28.5">
      <c r="A119" s="363">
        <f t="shared" si="41"/>
        <v>95</v>
      </c>
      <c r="B119" s="336" t="s">
        <v>386</v>
      </c>
      <c r="C119" s="350" t="s">
        <v>30</v>
      </c>
      <c r="D119" s="376">
        <v>64.8</v>
      </c>
      <c r="E119" s="117"/>
      <c r="F119" s="117"/>
      <c r="G119" s="117"/>
      <c r="H119" s="117"/>
      <c r="I119" s="117"/>
      <c r="J119" s="117">
        <f t="shared" ref="J119:J122" si="46">G119+H119+I119</f>
        <v>0</v>
      </c>
      <c r="K119" s="117"/>
      <c r="L119" s="117"/>
      <c r="M119" s="117"/>
      <c r="N119" s="117"/>
      <c r="O119" s="117">
        <f t="shared" ref="O119:O122" si="47">N119+M119+L119</f>
        <v>0</v>
      </c>
      <c r="Q119" s="143"/>
      <c r="R119" s="143"/>
      <c r="S119" s="143"/>
    </row>
    <row r="120" spans="1:19" s="142" customFormat="1" ht="28.5">
      <c r="A120" s="363">
        <f t="shared" si="41"/>
        <v>96</v>
      </c>
      <c r="B120" s="336" t="s">
        <v>387</v>
      </c>
      <c r="C120" s="350" t="s">
        <v>30</v>
      </c>
      <c r="D120" s="376">
        <v>85.2</v>
      </c>
      <c r="E120" s="117"/>
      <c r="F120" s="117"/>
      <c r="G120" s="117"/>
      <c r="H120" s="117"/>
      <c r="I120" s="117"/>
      <c r="J120" s="117">
        <f t="shared" si="46"/>
        <v>0</v>
      </c>
      <c r="K120" s="117"/>
      <c r="L120" s="117"/>
      <c r="M120" s="117"/>
      <c r="N120" s="117"/>
      <c r="O120" s="117">
        <f t="shared" si="47"/>
        <v>0</v>
      </c>
      <c r="Q120" s="143"/>
      <c r="R120" s="143"/>
      <c r="S120" s="143"/>
    </row>
    <row r="121" spans="1:19" s="142" customFormat="1" ht="28.5">
      <c r="A121" s="363">
        <f t="shared" si="41"/>
        <v>97</v>
      </c>
      <c r="B121" s="336" t="s">
        <v>403</v>
      </c>
      <c r="C121" s="375" t="s">
        <v>30</v>
      </c>
      <c r="D121" s="325">
        <v>20.399999999999999</v>
      </c>
      <c r="E121" s="117"/>
      <c r="F121" s="117"/>
      <c r="G121" s="117"/>
      <c r="H121" s="117"/>
      <c r="I121" s="117"/>
      <c r="J121" s="117">
        <f t="shared" si="46"/>
        <v>0</v>
      </c>
      <c r="K121" s="117"/>
      <c r="L121" s="117"/>
      <c r="M121" s="117"/>
      <c r="N121" s="117"/>
      <c r="O121" s="117">
        <f t="shared" si="47"/>
        <v>0</v>
      </c>
      <c r="Q121" s="143"/>
      <c r="R121" s="143"/>
      <c r="S121" s="143"/>
    </row>
    <row r="122" spans="1:19" s="142" customFormat="1" ht="14.25">
      <c r="A122" s="363">
        <f t="shared" si="41"/>
        <v>98</v>
      </c>
      <c r="B122" s="351" t="s">
        <v>389</v>
      </c>
      <c r="C122" s="377" t="s">
        <v>105</v>
      </c>
      <c r="D122" s="325">
        <v>50</v>
      </c>
      <c r="E122" s="117"/>
      <c r="F122" s="117"/>
      <c r="G122" s="117"/>
      <c r="H122" s="117"/>
      <c r="I122" s="117"/>
      <c r="J122" s="117">
        <f t="shared" si="46"/>
        <v>0</v>
      </c>
      <c r="K122" s="117"/>
      <c r="L122" s="117"/>
      <c r="M122" s="117"/>
      <c r="N122" s="117"/>
      <c r="O122" s="117">
        <f t="shared" si="47"/>
        <v>0</v>
      </c>
      <c r="Q122" s="143"/>
      <c r="R122" s="143"/>
      <c r="S122" s="143"/>
    </row>
    <row r="123" spans="1:19" s="142" customFormat="1" ht="14.25">
      <c r="A123" s="363">
        <f t="shared" si="41"/>
        <v>99</v>
      </c>
      <c r="B123" s="351" t="s">
        <v>390</v>
      </c>
      <c r="C123" s="377" t="s">
        <v>105</v>
      </c>
      <c r="D123" s="325">
        <v>20.399999999999999</v>
      </c>
      <c r="E123" s="117"/>
      <c r="F123" s="117"/>
      <c r="G123" s="117"/>
      <c r="H123" s="117"/>
      <c r="I123" s="117"/>
      <c r="J123" s="117">
        <f t="shared" ref="J123:J130" si="48">G123+H123+I123</f>
        <v>0</v>
      </c>
      <c r="K123" s="117"/>
      <c r="L123" s="117"/>
      <c r="M123" s="117"/>
      <c r="N123" s="117"/>
      <c r="O123" s="117">
        <f t="shared" ref="O123:O130" si="49">N123+M123+L123</f>
        <v>0</v>
      </c>
      <c r="Q123" s="143"/>
      <c r="R123" s="143"/>
      <c r="S123" s="143"/>
    </row>
    <row r="124" spans="1:19" s="142" customFormat="1" ht="14.25">
      <c r="A124" s="363">
        <f t="shared" si="41"/>
        <v>100</v>
      </c>
      <c r="B124" s="351" t="s">
        <v>391</v>
      </c>
      <c r="C124" s="377" t="s">
        <v>105</v>
      </c>
      <c r="D124" s="325">
        <v>28</v>
      </c>
      <c r="E124" s="117"/>
      <c r="F124" s="117"/>
      <c r="G124" s="117"/>
      <c r="H124" s="117"/>
      <c r="I124" s="117"/>
      <c r="J124" s="117">
        <f t="shared" si="48"/>
        <v>0</v>
      </c>
      <c r="K124" s="117"/>
      <c r="L124" s="117"/>
      <c r="M124" s="117"/>
      <c r="N124" s="117"/>
      <c r="O124" s="117">
        <f t="shared" si="49"/>
        <v>0</v>
      </c>
      <c r="Q124" s="143"/>
      <c r="R124" s="143"/>
      <c r="S124" s="143"/>
    </row>
    <row r="125" spans="1:19" s="142" customFormat="1" ht="14.25">
      <c r="A125" s="363">
        <f t="shared" si="41"/>
        <v>101</v>
      </c>
      <c r="B125" s="351" t="s">
        <v>404</v>
      </c>
      <c r="C125" s="377" t="s">
        <v>105</v>
      </c>
      <c r="D125" s="325">
        <v>7</v>
      </c>
      <c r="E125" s="117"/>
      <c r="F125" s="117"/>
      <c r="G125" s="117"/>
      <c r="H125" s="117"/>
      <c r="I125" s="117"/>
      <c r="J125" s="117">
        <f t="shared" si="48"/>
        <v>0</v>
      </c>
      <c r="K125" s="117"/>
      <c r="L125" s="117"/>
      <c r="M125" s="117"/>
      <c r="N125" s="117"/>
      <c r="O125" s="117">
        <f t="shared" si="49"/>
        <v>0</v>
      </c>
      <c r="Q125" s="143"/>
      <c r="R125" s="143"/>
      <c r="S125" s="143"/>
    </row>
    <row r="126" spans="1:19" s="142" customFormat="1" ht="38.25">
      <c r="A126" s="363">
        <f t="shared" si="41"/>
        <v>102</v>
      </c>
      <c r="B126" s="336" t="s">
        <v>393</v>
      </c>
      <c r="C126" s="315" t="s">
        <v>194</v>
      </c>
      <c r="D126" s="379">
        <v>40.9</v>
      </c>
      <c r="E126" s="117"/>
      <c r="F126" s="117"/>
      <c r="G126" s="117"/>
      <c r="H126" s="117"/>
      <c r="I126" s="117"/>
      <c r="J126" s="117">
        <f t="shared" si="48"/>
        <v>0</v>
      </c>
      <c r="K126" s="117"/>
      <c r="L126" s="117"/>
      <c r="M126" s="117"/>
      <c r="N126" s="117"/>
      <c r="O126" s="117">
        <f t="shared" si="49"/>
        <v>0</v>
      </c>
      <c r="Q126" s="143"/>
      <c r="R126" s="143"/>
      <c r="S126" s="143"/>
    </row>
    <row r="127" spans="1:19" s="142" customFormat="1" ht="14.25">
      <c r="A127" s="363">
        <f t="shared" si="41"/>
        <v>103</v>
      </c>
      <c r="B127" s="335" t="s">
        <v>394</v>
      </c>
      <c r="C127" s="378" t="s">
        <v>114</v>
      </c>
      <c r="D127" s="325">
        <v>188</v>
      </c>
      <c r="E127" s="117"/>
      <c r="F127" s="117"/>
      <c r="G127" s="117"/>
      <c r="H127" s="117"/>
      <c r="I127" s="117"/>
      <c r="J127" s="117">
        <f t="shared" si="48"/>
        <v>0</v>
      </c>
      <c r="K127" s="117"/>
      <c r="L127" s="117"/>
      <c r="M127" s="117"/>
      <c r="N127" s="117"/>
      <c r="O127" s="117">
        <f t="shared" si="49"/>
        <v>0</v>
      </c>
      <c r="Q127" s="143"/>
      <c r="R127" s="143"/>
      <c r="S127" s="143"/>
    </row>
    <row r="128" spans="1:19" s="142" customFormat="1" ht="14.25">
      <c r="A128" s="363">
        <f t="shared" si="41"/>
        <v>104</v>
      </c>
      <c r="B128" s="351" t="s">
        <v>395</v>
      </c>
      <c r="C128" s="380" t="s">
        <v>119</v>
      </c>
      <c r="D128" s="381">
        <v>1</v>
      </c>
      <c r="E128" s="117"/>
      <c r="F128" s="117"/>
      <c r="G128" s="117"/>
      <c r="H128" s="117"/>
      <c r="I128" s="117"/>
      <c r="J128" s="117">
        <f t="shared" si="48"/>
        <v>0</v>
      </c>
      <c r="K128" s="117"/>
      <c r="L128" s="117"/>
      <c r="M128" s="117"/>
      <c r="N128" s="117"/>
      <c r="O128" s="117">
        <f t="shared" si="49"/>
        <v>0</v>
      </c>
      <c r="Q128" s="143"/>
      <c r="R128" s="143"/>
      <c r="S128" s="143"/>
    </row>
    <row r="129" spans="1:19" s="142" customFormat="1" ht="14.25">
      <c r="A129" s="363">
        <f t="shared" si="41"/>
        <v>105</v>
      </c>
      <c r="B129" s="351" t="s">
        <v>396</v>
      </c>
      <c r="C129" s="382" t="s">
        <v>119</v>
      </c>
      <c r="D129" s="382">
        <v>1</v>
      </c>
      <c r="E129" s="117"/>
      <c r="F129" s="117"/>
      <c r="G129" s="117"/>
      <c r="H129" s="117"/>
      <c r="I129" s="117"/>
      <c r="J129" s="117">
        <f t="shared" si="48"/>
        <v>0</v>
      </c>
      <c r="K129" s="117"/>
      <c r="L129" s="117"/>
      <c r="M129" s="117"/>
      <c r="N129" s="117"/>
      <c r="O129" s="117">
        <f t="shared" si="49"/>
        <v>0</v>
      </c>
      <c r="Q129" s="143"/>
      <c r="R129" s="143"/>
      <c r="S129" s="143"/>
    </row>
    <row r="130" spans="1:19" s="142" customFormat="1" ht="38.25">
      <c r="A130" s="363">
        <f t="shared" si="41"/>
        <v>106</v>
      </c>
      <c r="B130" s="346" t="s">
        <v>397</v>
      </c>
      <c r="C130" s="330" t="s">
        <v>119</v>
      </c>
      <c r="D130" s="330">
        <v>1</v>
      </c>
      <c r="E130" s="117"/>
      <c r="F130" s="117"/>
      <c r="G130" s="117"/>
      <c r="H130" s="117"/>
      <c r="I130" s="117"/>
      <c r="J130" s="117">
        <f t="shared" si="48"/>
        <v>0</v>
      </c>
      <c r="K130" s="117"/>
      <c r="L130" s="117"/>
      <c r="M130" s="117"/>
      <c r="N130" s="117"/>
      <c r="O130" s="117">
        <f t="shared" si="49"/>
        <v>0</v>
      </c>
      <c r="Q130" s="143"/>
      <c r="R130" s="143"/>
      <c r="S130" s="143"/>
    </row>
    <row r="131" spans="1:19" s="142" customFormat="1" ht="14.25">
      <c r="A131" s="367"/>
      <c r="B131" s="371" t="s">
        <v>407</v>
      </c>
      <c r="C131" s="372"/>
      <c r="D131" s="373"/>
      <c r="E131" s="117"/>
      <c r="F131" s="117"/>
      <c r="G131" s="117"/>
      <c r="H131" s="117"/>
      <c r="I131" s="117"/>
      <c r="J131" s="117"/>
      <c r="K131" s="117"/>
      <c r="L131" s="117"/>
      <c r="M131" s="117"/>
      <c r="N131" s="117"/>
      <c r="O131" s="117"/>
      <c r="Q131" s="143"/>
      <c r="R131" s="143"/>
      <c r="S131" s="143"/>
    </row>
    <row r="132" spans="1:19" s="142" customFormat="1" ht="25.5">
      <c r="A132" s="363">
        <f>A130+1</f>
        <v>107</v>
      </c>
      <c r="B132" s="415" t="s">
        <v>537</v>
      </c>
      <c r="C132" s="350" t="s">
        <v>110</v>
      </c>
      <c r="D132" s="374">
        <v>79</v>
      </c>
      <c r="E132" s="117"/>
      <c r="F132" s="117"/>
      <c r="G132" s="117"/>
      <c r="H132" s="117"/>
      <c r="I132" s="117"/>
      <c r="J132" s="117">
        <f t="shared" ref="J132:J146" si="50">G132+H132+I132</f>
        <v>0</v>
      </c>
      <c r="K132" s="117"/>
      <c r="L132" s="117"/>
      <c r="M132" s="117"/>
      <c r="N132" s="117"/>
      <c r="O132" s="117">
        <f t="shared" ref="O132:O146" si="51">N132+M132+L132</f>
        <v>0</v>
      </c>
      <c r="Q132" s="143"/>
      <c r="R132" s="143"/>
      <c r="S132" s="143"/>
    </row>
    <row r="133" spans="1:19" s="142" customFormat="1" ht="25.5">
      <c r="A133" s="363">
        <f t="shared" ref="A133:A159" si="52">A132+1</f>
        <v>108</v>
      </c>
      <c r="B133" s="327" t="s">
        <v>399</v>
      </c>
      <c r="C133" s="350" t="s">
        <v>114</v>
      </c>
      <c r="D133" s="325">
        <v>79</v>
      </c>
      <c r="E133" s="117"/>
      <c r="F133" s="117"/>
      <c r="G133" s="117"/>
      <c r="H133" s="117"/>
      <c r="I133" s="117"/>
      <c r="J133" s="117">
        <f t="shared" si="50"/>
        <v>0</v>
      </c>
      <c r="K133" s="117"/>
      <c r="L133" s="117"/>
      <c r="M133" s="117"/>
      <c r="N133" s="117"/>
      <c r="O133" s="117">
        <f t="shared" si="51"/>
        <v>0</v>
      </c>
      <c r="Q133" s="143"/>
      <c r="R133" s="143"/>
      <c r="S133" s="143"/>
    </row>
    <row r="134" spans="1:19" s="142" customFormat="1" ht="14.25">
      <c r="A134" s="363">
        <f t="shared" si="52"/>
        <v>109</v>
      </c>
      <c r="B134" s="323" t="s">
        <v>377</v>
      </c>
      <c r="C134" s="324" t="s">
        <v>114</v>
      </c>
      <c r="D134" s="315">
        <v>16</v>
      </c>
      <c r="E134" s="117"/>
      <c r="F134" s="117"/>
      <c r="G134" s="117"/>
      <c r="H134" s="117"/>
      <c r="I134" s="117"/>
      <c r="J134" s="117">
        <f t="shared" si="50"/>
        <v>0</v>
      </c>
      <c r="K134" s="117"/>
      <c r="L134" s="117"/>
      <c r="M134" s="117"/>
      <c r="N134" s="117"/>
      <c r="O134" s="117">
        <f t="shared" si="51"/>
        <v>0</v>
      </c>
      <c r="Q134" s="143"/>
      <c r="R134" s="143"/>
      <c r="S134" s="143"/>
    </row>
    <row r="135" spans="1:19" s="142" customFormat="1" ht="14.25">
      <c r="A135" s="363">
        <f t="shared" si="52"/>
        <v>110</v>
      </c>
      <c r="B135" s="323" t="s">
        <v>378</v>
      </c>
      <c r="C135" s="324" t="s">
        <v>114</v>
      </c>
      <c r="D135" s="315">
        <v>20</v>
      </c>
      <c r="E135" s="117"/>
      <c r="F135" s="117"/>
      <c r="G135" s="117"/>
      <c r="H135" s="117"/>
      <c r="I135" s="117"/>
      <c r="J135" s="117">
        <f t="shared" si="50"/>
        <v>0</v>
      </c>
      <c r="K135" s="117"/>
      <c r="L135" s="117"/>
      <c r="M135" s="117"/>
      <c r="N135" s="117"/>
      <c r="O135" s="117">
        <f t="shared" si="51"/>
        <v>0</v>
      </c>
      <c r="Q135" s="143"/>
      <c r="R135" s="143"/>
      <c r="S135" s="143"/>
    </row>
    <row r="136" spans="1:19" s="142" customFormat="1" ht="14.25">
      <c r="A136" s="363">
        <f t="shared" si="52"/>
        <v>111</v>
      </c>
      <c r="B136" s="323" t="s">
        <v>408</v>
      </c>
      <c r="C136" s="324" t="s">
        <v>114</v>
      </c>
      <c r="D136" s="315">
        <v>2</v>
      </c>
      <c r="E136" s="117"/>
      <c r="F136" s="117"/>
      <c r="G136" s="117"/>
      <c r="H136" s="117"/>
      <c r="I136" s="117"/>
      <c r="J136" s="117">
        <f t="shared" si="50"/>
        <v>0</v>
      </c>
      <c r="K136" s="117"/>
      <c r="L136" s="117"/>
      <c r="M136" s="117"/>
      <c r="N136" s="117"/>
      <c r="O136" s="117">
        <f t="shared" si="51"/>
        <v>0</v>
      </c>
      <c r="Q136" s="143"/>
      <c r="R136" s="143"/>
      <c r="S136" s="143"/>
    </row>
    <row r="137" spans="1:19" s="142" customFormat="1" ht="14.25">
      <c r="A137" s="363">
        <f t="shared" si="52"/>
        <v>112</v>
      </c>
      <c r="B137" s="351" t="s">
        <v>380</v>
      </c>
      <c r="C137" s="350" t="s">
        <v>114</v>
      </c>
      <c r="D137" s="325">
        <v>8</v>
      </c>
      <c r="E137" s="117"/>
      <c r="F137" s="117"/>
      <c r="G137" s="117"/>
      <c r="H137" s="117"/>
      <c r="I137" s="117"/>
      <c r="J137" s="117">
        <f t="shared" si="50"/>
        <v>0</v>
      </c>
      <c r="K137" s="117"/>
      <c r="L137" s="117"/>
      <c r="M137" s="117"/>
      <c r="N137" s="117"/>
      <c r="O137" s="117">
        <f t="shared" si="51"/>
        <v>0</v>
      </c>
      <c r="Q137" s="143"/>
      <c r="R137" s="143"/>
      <c r="S137" s="143"/>
    </row>
    <row r="138" spans="1:19" s="142" customFormat="1" ht="14.25">
      <c r="A138" s="363">
        <f t="shared" si="52"/>
        <v>113</v>
      </c>
      <c r="B138" s="351" t="s">
        <v>381</v>
      </c>
      <c r="C138" s="350" t="s">
        <v>114</v>
      </c>
      <c r="D138" s="325">
        <v>4</v>
      </c>
      <c r="E138" s="117"/>
      <c r="F138" s="117"/>
      <c r="G138" s="117"/>
      <c r="H138" s="117"/>
      <c r="I138" s="117"/>
      <c r="J138" s="117">
        <f t="shared" si="50"/>
        <v>0</v>
      </c>
      <c r="K138" s="117"/>
      <c r="L138" s="117"/>
      <c r="M138" s="117"/>
      <c r="N138" s="117"/>
      <c r="O138" s="117">
        <f t="shared" si="51"/>
        <v>0</v>
      </c>
      <c r="Q138" s="143"/>
      <c r="R138" s="143"/>
      <c r="S138" s="143"/>
    </row>
    <row r="139" spans="1:19" s="142" customFormat="1" ht="25.5">
      <c r="A139" s="363">
        <f t="shared" si="52"/>
        <v>114</v>
      </c>
      <c r="B139" s="327" t="s">
        <v>382</v>
      </c>
      <c r="C139" s="375" t="s">
        <v>30</v>
      </c>
      <c r="D139" s="382">
        <v>540</v>
      </c>
      <c r="E139" s="117"/>
      <c r="F139" s="117"/>
      <c r="G139" s="117"/>
      <c r="H139" s="117"/>
      <c r="I139" s="117"/>
      <c r="J139" s="117">
        <f t="shared" si="50"/>
        <v>0</v>
      </c>
      <c r="K139" s="117"/>
      <c r="L139" s="117"/>
      <c r="M139" s="117"/>
      <c r="N139" s="117"/>
      <c r="O139" s="117">
        <f t="shared" si="51"/>
        <v>0</v>
      </c>
      <c r="Q139" s="143"/>
      <c r="R139" s="143"/>
      <c r="S139" s="143"/>
    </row>
    <row r="140" spans="1:19" s="142" customFormat="1" ht="25.5">
      <c r="A140" s="363">
        <f t="shared" si="52"/>
        <v>115</v>
      </c>
      <c r="B140" s="327" t="s">
        <v>383</v>
      </c>
      <c r="C140" s="315" t="s">
        <v>30</v>
      </c>
      <c r="D140" s="325">
        <v>90</v>
      </c>
      <c r="E140" s="117"/>
      <c r="F140" s="117"/>
      <c r="G140" s="117"/>
      <c r="H140" s="117"/>
      <c r="I140" s="117"/>
      <c r="J140" s="117">
        <f t="shared" si="50"/>
        <v>0</v>
      </c>
      <c r="K140" s="117"/>
      <c r="L140" s="117"/>
      <c r="M140" s="117"/>
      <c r="N140" s="117"/>
      <c r="O140" s="117">
        <f t="shared" si="51"/>
        <v>0</v>
      </c>
      <c r="Q140" s="143"/>
      <c r="R140" s="143"/>
      <c r="S140" s="143"/>
    </row>
    <row r="141" spans="1:19" s="142" customFormat="1" ht="25.5">
      <c r="A141" s="363">
        <f t="shared" si="52"/>
        <v>116</v>
      </c>
      <c r="B141" s="327" t="s">
        <v>384</v>
      </c>
      <c r="C141" s="315" t="s">
        <v>30</v>
      </c>
      <c r="D141" s="325">
        <v>90</v>
      </c>
      <c r="E141" s="117"/>
      <c r="F141" s="117"/>
      <c r="G141" s="117"/>
      <c r="H141" s="117"/>
      <c r="I141" s="117"/>
      <c r="J141" s="117">
        <f t="shared" si="50"/>
        <v>0</v>
      </c>
      <c r="K141" s="117"/>
      <c r="L141" s="117"/>
      <c r="M141" s="117"/>
      <c r="N141" s="117"/>
      <c r="O141" s="117">
        <f t="shared" si="51"/>
        <v>0</v>
      </c>
      <c r="Q141" s="143"/>
      <c r="R141" s="143"/>
      <c r="S141" s="143"/>
    </row>
    <row r="142" spans="1:19" s="142" customFormat="1" ht="25.5">
      <c r="A142" s="363">
        <f t="shared" si="52"/>
        <v>117</v>
      </c>
      <c r="B142" s="327" t="s">
        <v>402</v>
      </c>
      <c r="C142" s="315" t="s">
        <v>30</v>
      </c>
      <c r="D142" s="325">
        <v>20</v>
      </c>
      <c r="E142" s="117"/>
      <c r="F142" s="117"/>
      <c r="G142" s="117"/>
      <c r="H142" s="117"/>
      <c r="I142" s="117"/>
      <c r="J142" s="117">
        <f t="shared" si="50"/>
        <v>0</v>
      </c>
      <c r="K142" s="117"/>
      <c r="L142" s="117"/>
      <c r="M142" s="117"/>
      <c r="N142" s="117"/>
      <c r="O142" s="117">
        <f t="shared" si="51"/>
        <v>0</v>
      </c>
      <c r="Q142" s="143"/>
      <c r="R142" s="143"/>
      <c r="S142" s="143"/>
    </row>
    <row r="143" spans="1:19" s="142" customFormat="1" ht="25.5">
      <c r="A143" s="363">
        <f t="shared" si="52"/>
        <v>118</v>
      </c>
      <c r="B143" s="327" t="s">
        <v>409</v>
      </c>
      <c r="C143" s="315" t="s">
        <v>30</v>
      </c>
      <c r="D143" s="325">
        <v>40</v>
      </c>
      <c r="E143" s="117"/>
      <c r="F143" s="117"/>
      <c r="G143" s="117"/>
      <c r="H143" s="117"/>
      <c r="I143" s="117"/>
      <c r="J143" s="117">
        <f t="shared" si="50"/>
        <v>0</v>
      </c>
      <c r="K143" s="117"/>
      <c r="L143" s="117"/>
      <c r="M143" s="117"/>
      <c r="N143" s="117"/>
      <c r="O143" s="117">
        <f t="shared" si="51"/>
        <v>0</v>
      </c>
      <c r="Q143" s="143"/>
      <c r="R143" s="143"/>
      <c r="S143" s="143"/>
    </row>
    <row r="144" spans="1:19" s="142" customFormat="1" ht="28.5">
      <c r="A144" s="363">
        <f t="shared" si="52"/>
        <v>119</v>
      </c>
      <c r="B144" s="336" t="s">
        <v>385</v>
      </c>
      <c r="C144" s="350" t="s">
        <v>30</v>
      </c>
      <c r="D144" s="376">
        <v>69.599999999999994</v>
      </c>
      <c r="E144" s="117"/>
      <c r="F144" s="117"/>
      <c r="G144" s="117"/>
      <c r="H144" s="117"/>
      <c r="I144" s="117"/>
      <c r="J144" s="117">
        <f t="shared" si="50"/>
        <v>0</v>
      </c>
      <c r="K144" s="117"/>
      <c r="L144" s="117"/>
      <c r="M144" s="117"/>
      <c r="N144" s="117"/>
      <c r="O144" s="117">
        <f t="shared" si="51"/>
        <v>0</v>
      </c>
      <c r="Q144" s="143"/>
      <c r="R144" s="143"/>
      <c r="S144" s="143"/>
    </row>
    <row r="145" spans="1:19" s="142" customFormat="1" ht="28.5">
      <c r="A145" s="363">
        <f t="shared" si="52"/>
        <v>120</v>
      </c>
      <c r="B145" s="336" t="s">
        <v>386</v>
      </c>
      <c r="C145" s="350" t="s">
        <v>30</v>
      </c>
      <c r="D145" s="376">
        <v>90</v>
      </c>
      <c r="E145" s="117"/>
      <c r="F145" s="117"/>
      <c r="G145" s="117"/>
      <c r="H145" s="117"/>
      <c r="I145" s="117"/>
      <c r="J145" s="117">
        <f t="shared" si="50"/>
        <v>0</v>
      </c>
      <c r="K145" s="117"/>
      <c r="L145" s="117"/>
      <c r="M145" s="117"/>
      <c r="N145" s="117"/>
      <c r="O145" s="117">
        <f t="shared" si="51"/>
        <v>0</v>
      </c>
      <c r="Q145" s="143"/>
      <c r="R145" s="143"/>
      <c r="S145" s="143"/>
    </row>
    <row r="146" spans="1:19" s="142" customFormat="1" ht="28.5">
      <c r="A146" s="363">
        <f t="shared" si="52"/>
        <v>121</v>
      </c>
      <c r="B146" s="336" t="s">
        <v>387</v>
      </c>
      <c r="C146" s="350" t="s">
        <v>30</v>
      </c>
      <c r="D146" s="376">
        <v>90</v>
      </c>
      <c r="E146" s="117"/>
      <c r="F146" s="117"/>
      <c r="G146" s="117"/>
      <c r="H146" s="117"/>
      <c r="I146" s="117"/>
      <c r="J146" s="117">
        <f t="shared" si="50"/>
        <v>0</v>
      </c>
      <c r="K146" s="117"/>
      <c r="L146" s="117"/>
      <c r="M146" s="117"/>
      <c r="N146" s="117"/>
      <c r="O146" s="117">
        <f t="shared" si="51"/>
        <v>0</v>
      </c>
      <c r="Q146" s="143"/>
      <c r="R146" s="143"/>
      <c r="S146" s="143"/>
    </row>
    <row r="147" spans="1:19" s="142" customFormat="1" ht="28.5">
      <c r="A147" s="363">
        <f t="shared" si="52"/>
        <v>122</v>
      </c>
      <c r="B147" s="336" t="s">
        <v>403</v>
      </c>
      <c r="C147" s="375" t="s">
        <v>30</v>
      </c>
      <c r="D147" s="325">
        <v>20.399999999999999</v>
      </c>
      <c r="E147" s="117"/>
      <c r="F147" s="117"/>
      <c r="G147" s="117"/>
      <c r="H147" s="117"/>
      <c r="I147" s="117"/>
      <c r="J147" s="117">
        <f t="shared" ref="J147:J162" si="53">G147+H147+I147</f>
        <v>0</v>
      </c>
      <c r="K147" s="117"/>
      <c r="L147" s="117"/>
      <c r="M147" s="117"/>
      <c r="N147" s="117"/>
      <c r="O147" s="117">
        <f t="shared" ref="O147:O162" si="54">N147+M147+L147</f>
        <v>0</v>
      </c>
      <c r="Q147" s="143"/>
      <c r="R147" s="143"/>
      <c r="S147" s="143"/>
    </row>
    <row r="148" spans="1:19" s="142" customFormat="1" ht="28.5">
      <c r="A148" s="363">
        <f t="shared" si="52"/>
        <v>123</v>
      </c>
      <c r="B148" s="336" t="s">
        <v>410</v>
      </c>
      <c r="C148" s="375" t="s">
        <v>30</v>
      </c>
      <c r="D148" s="325">
        <v>39.6</v>
      </c>
      <c r="E148" s="117"/>
      <c r="F148" s="117"/>
      <c r="G148" s="117"/>
      <c r="H148" s="117"/>
      <c r="I148" s="117"/>
      <c r="J148" s="117">
        <f t="shared" si="53"/>
        <v>0</v>
      </c>
      <c r="K148" s="117"/>
      <c r="L148" s="117"/>
      <c r="M148" s="117"/>
      <c r="N148" s="117"/>
      <c r="O148" s="117">
        <f t="shared" si="54"/>
        <v>0</v>
      </c>
      <c r="Q148" s="143"/>
      <c r="R148" s="143"/>
      <c r="S148" s="143"/>
    </row>
    <row r="149" spans="1:19" s="142" customFormat="1" ht="14.25">
      <c r="A149" s="363">
        <f t="shared" si="52"/>
        <v>124</v>
      </c>
      <c r="B149" s="351" t="s">
        <v>389</v>
      </c>
      <c r="C149" s="384" t="s">
        <v>105</v>
      </c>
      <c r="D149" s="325">
        <v>20.9</v>
      </c>
      <c r="E149" s="117"/>
      <c r="F149" s="117"/>
      <c r="G149" s="117"/>
      <c r="H149" s="117"/>
      <c r="I149" s="117"/>
      <c r="J149" s="117">
        <f t="shared" si="53"/>
        <v>0</v>
      </c>
      <c r="K149" s="117"/>
      <c r="L149" s="117"/>
      <c r="M149" s="117"/>
      <c r="N149" s="117"/>
      <c r="O149" s="117">
        <f t="shared" si="54"/>
        <v>0</v>
      </c>
      <c r="Q149" s="143"/>
      <c r="R149" s="143"/>
      <c r="S149" s="143"/>
    </row>
    <row r="150" spans="1:19" s="142" customFormat="1" ht="14.25">
      <c r="A150" s="363">
        <f t="shared" si="52"/>
        <v>125</v>
      </c>
      <c r="B150" s="351" t="s">
        <v>390</v>
      </c>
      <c r="C150" s="384" t="s">
        <v>105</v>
      </c>
      <c r="D150" s="325">
        <v>28.5</v>
      </c>
      <c r="E150" s="117"/>
      <c r="F150" s="117"/>
      <c r="G150" s="117"/>
      <c r="H150" s="117"/>
      <c r="I150" s="117"/>
      <c r="J150" s="117">
        <f t="shared" si="53"/>
        <v>0</v>
      </c>
      <c r="K150" s="117"/>
      <c r="L150" s="117"/>
      <c r="M150" s="117"/>
      <c r="N150" s="117"/>
      <c r="O150" s="117">
        <f t="shared" si="54"/>
        <v>0</v>
      </c>
      <c r="Q150" s="143"/>
      <c r="R150" s="143"/>
      <c r="S150" s="143"/>
    </row>
    <row r="151" spans="1:19" s="142" customFormat="1" ht="14.25">
      <c r="A151" s="363">
        <f t="shared" si="52"/>
        <v>126</v>
      </c>
      <c r="B151" s="351" t="s">
        <v>391</v>
      </c>
      <c r="C151" s="384" t="s">
        <v>105</v>
      </c>
      <c r="D151" s="325">
        <v>29.5</v>
      </c>
      <c r="E151" s="117"/>
      <c r="F151" s="117"/>
      <c r="G151" s="117"/>
      <c r="H151" s="117"/>
      <c r="I151" s="117"/>
      <c r="J151" s="117">
        <f t="shared" si="53"/>
        <v>0</v>
      </c>
      <c r="K151" s="117"/>
      <c r="L151" s="117"/>
      <c r="M151" s="117"/>
      <c r="N151" s="117"/>
      <c r="O151" s="117">
        <f t="shared" si="54"/>
        <v>0</v>
      </c>
      <c r="Q151" s="143"/>
      <c r="R151" s="143"/>
      <c r="S151" s="143"/>
    </row>
    <row r="152" spans="1:19" s="142" customFormat="1" ht="14.25">
      <c r="A152" s="363">
        <f t="shared" si="52"/>
        <v>127</v>
      </c>
      <c r="B152" s="351" t="s">
        <v>404</v>
      </c>
      <c r="C152" s="384" t="s">
        <v>105</v>
      </c>
      <c r="D152" s="325">
        <v>7</v>
      </c>
      <c r="E152" s="117"/>
      <c r="F152" s="117"/>
      <c r="G152" s="117"/>
      <c r="H152" s="117"/>
      <c r="I152" s="117"/>
      <c r="J152" s="117">
        <f t="shared" si="53"/>
        <v>0</v>
      </c>
      <c r="K152" s="117"/>
      <c r="L152" s="117"/>
      <c r="M152" s="117"/>
      <c r="N152" s="117"/>
      <c r="O152" s="117">
        <f t="shared" si="54"/>
        <v>0</v>
      </c>
      <c r="Q152" s="143"/>
      <c r="R152" s="143"/>
      <c r="S152" s="143"/>
    </row>
    <row r="153" spans="1:19" s="142" customFormat="1" ht="14.25">
      <c r="A153" s="363">
        <f t="shared" si="52"/>
        <v>128</v>
      </c>
      <c r="B153" s="351" t="s">
        <v>411</v>
      </c>
      <c r="C153" s="384" t="s">
        <v>105</v>
      </c>
      <c r="D153" s="325">
        <v>15.1</v>
      </c>
      <c r="E153" s="117"/>
      <c r="F153" s="117"/>
      <c r="G153" s="117"/>
      <c r="H153" s="117"/>
      <c r="I153" s="117"/>
      <c r="J153" s="117">
        <f t="shared" si="53"/>
        <v>0</v>
      </c>
      <c r="K153" s="117"/>
      <c r="L153" s="117"/>
      <c r="M153" s="117"/>
      <c r="N153" s="117"/>
      <c r="O153" s="117">
        <f t="shared" si="54"/>
        <v>0</v>
      </c>
      <c r="Q153" s="143"/>
      <c r="R153" s="143"/>
      <c r="S153" s="143"/>
    </row>
    <row r="154" spans="1:19" s="142" customFormat="1" ht="14.25">
      <c r="A154" s="363">
        <f t="shared" si="52"/>
        <v>129</v>
      </c>
      <c r="B154" s="351" t="s">
        <v>405</v>
      </c>
      <c r="C154" s="350" t="s">
        <v>114</v>
      </c>
      <c r="D154" s="325">
        <v>2</v>
      </c>
      <c r="E154" s="117"/>
      <c r="F154" s="117"/>
      <c r="G154" s="117"/>
      <c r="H154" s="117"/>
      <c r="I154" s="117"/>
      <c r="J154" s="117">
        <f t="shared" si="53"/>
        <v>0</v>
      </c>
      <c r="K154" s="117"/>
      <c r="L154" s="117"/>
      <c r="M154" s="117"/>
      <c r="N154" s="117"/>
      <c r="O154" s="117">
        <f t="shared" si="54"/>
        <v>0</v>
      </c>
      <c r="Q154" s="143"/>
      <c r="R154" s="143"/>
      <c r="S154" s="143"/>
    </row>
    <row r="155" spans="1:19" s="142" customFormat="1" ht="38.25">
      <c r="A155" s="363">
        <f t="shared" si="52"/>
        <v>130</v>
      </c>
      <c r="B155" s="336" t="s">
        <v>393</v>
      </c>
      <c r="C155" s="315" t="s">
        <v>194</v>
      </c>
      <c r="D155" s="379">
        <v>61.9</v>
      </c>
      <c r="E155" s="117"/>
      <c r="F155" s="117"/>
      <c r="G155" s="117"/>
      <c r="H155" s="117"/>
      <c r="I155" s="117"/>
      <c r="J155" s="117">
        <f t="shared" si="53"/>
        <v>0</v>
      </c>
      <c r="K155" s="117"/>
      <c r="L155" s="117"/>
      <c r="M155" s="117"/>
      <c r="N155" s="117"/>
      <c r="O155" s="117">
        <f t="shared" si="54"/>
        <v>0</v>
      </c>
      <c r="Q155" s="143"/>
      <c r="R155" s="143"/>
      <c r="S155" s="143"/>
    </row>
    <row r="156" spans="1:19" s="142" customFormat="1" ht="14.25">
      <c r="A156" s="363">
        <f t="shared" si="52"/>
        <v>131</v>
      </c>
      <c r="B156" s="335" t="s">
        <v>394</v>
      </c>
      <c r="C156" s="325" t="s">
        <v>114</v>
      </c>
      <c r="D156" s="325">
        <v>312</v>
      </c>
      <c r="E156" s="117"/>
      <c r="F156" s="117"/>
      <c r="G156" s="117"/>
      <c r="H156" s="117"/>
      <c r="I156" s="117"/>
      <c r="J156" s="117">
        <f t="shared" si="53"/>
        <v>0</v>
      </c>
      <c r="K156" s="117"/>
      <c r="L156" s="117"/>
      <c r="M156" s="117"/>
      <c r="N156" s="117"/>
      <c r="O156" s="117">
        <f t="shared" si="54"/>
        <v>0</v>
      </c>
      <c r="Q156" s="143"/>
      <c r="R156" s="143"/>
      <c r="S156" s="143"/>
    </row>
    <row r="157" spans="1:19" s="142" customFormat="1" ht="14.25">
      <c r="A157" s="363">
        <f t="shared" si="52"/>
        <v>132</v>
      </c>
      <c r="B157" s="351" t="s">
        <v>395</v>
      </c>
      <c r="C157" s="382" t="s">
        <v>119</v>
      </c>
      <c r="D157" s="381">
        <v>1</v>
      </c>
      <c r="E157" s="117"/>
      <c r="F157" s="117"/>
      <c r="G157" s="117"/>
      <c r="H157" s="117"/>
      <c r="I157" s="117"/>
      <c r="J157" s="117">
        <f t="shared" si="53"/>
        <v>0</v>
      </c>
      <c r="K157" s="117"/>
      <c r="L157" s="117"/>
      <c r="M157" s="117"/>
      <c r="N157" s="117"/>
      <c r="O157" s="117">
        <f t="shared" si="54"/>
        <v>0</v>
      </c>
      <c r="Q157" s="143"/>
      <c r="R157" s="143"/>
      <c r="S157" s="143"/>
    </row>
    <row r="158" spans="1:19" s="142" customFormat="1" ht="14.25">
      <c r="A158" s="363">
        <f t="shared" si="52"/>
        <v>133</v>
      </c>
      <c r="B158" s="351" t="s">
        <v>396</v>
      </c>
      <c r="C158" s="382" t="s">
        <v>119</v>
      </c>
      <c r="D158" s="382">
        <v>1</v>
      </c>
      <c r="E158" s="117"/>
      <c r="F158" s="117"/>
      <c r="G158" s="117"/>
      <c r="H158" s="117"/>
      <c r="I158" s="117"/>
      <c r="J158" s="117">
        <f t="shared" si="53"/>
        <v>0</v>
      </c>
      <c r="K158" s="117"/>
      <c r="L158" s="117"/>
      <c r="M158" s="117"/>
      <c r="N158" s="117"/>
      <c r="O158" s="117">
        <f t="shared" si="54"/>
        <v>0</v>
      </c>
      <c r="Q158" s="143"/>
      <c r="R158" s="143"/>
      <c r="S158" s="143"/>
    </row>
    <row r="159" spans="1:19" s="142" customFormat="1" ht="38.25">
      <c r="A159" s="363">
        <f t="shared" si="52"/>
        <v>134</v>
      </c>
      <c r="B159" s="346" t="s">
        <v>397</v>
      </c>
      <c r="C159" s="330" t="s">
        <v>119</v>
      </c>
      <c r="D159" s="330">
        <v>1</v>
      </c>
      <c r="E159" s="117"/>
      <c r="F159" s="117"/>
      <c r="G159" s="117"/>
      <c r="H159" s="117"/>
      <c r="I159" s="117"/>
      <c r="J159" s="117">
        <f t="shared" si="53"/>
        <v>0</v>
      </c>
      <c r="K159" s="117"/>
      <c r="L159" s="117"/>
      <c r="M159" s="117"/>
      <c r="N159" s="117"/>
      <c r="O159" s="117">
        <f t="shared" si="54"/>
        <v>0</v>
      </c>
      <c r="Q159" s="143"/>
      <c r="R159" s="143"/>
      <c r="S159" s="143"/>
    </row>
    <row r="160" spans="1:19" s="142" customFormat="1" ht="14.25">
      <c r="A160" s="367"/>
      <c r="B160" s="371" t="s">
        <v>412</v>
      </c>
      <c r="C160" s="372"/>
      <c r="D160" s="373"/>
      <c r="E160" s="117"/>
      <c r="F160" s="117"/>
      <c r="G160" s="117"/>
      <c r="H160" s="117"/>
      <c r="I160" s="117"/>
      <c r="J160" s="117"/>
      <c r="K160" s="117"/>
      <c r="L160" s="117"/>
      <c r="M160" s="117"/>
      <c r="N160" s="117"/>
      <c r="O160" s="117"/>
      <c r="Q160" s="143"/>
      <c r="R160" s="143"/>
      <c r="S160" s="143"/>
    </row>
    <row r="161" spans="1:19" s="142" customFormat="1" ht="25.5">
      <c r="A161" s="363">
        <f>A159+1</f>
        <v>135</v>
      </c>
      <c r="B161" s="415" t="s">
        <v>537</v>
      </c>
      <c r="C161" s="350" t="s">
        <v>110</v>
      </c>
      <c r="D161" s="374">
        <v>68</v>
      </c>
      <c r="E161" s="117"/>
      <c r="F161" s="117"/>
      <c r="G161" s="117"/>
      <c r="H161" s="117"/>
      <c r="I161" s="117"/>
      <c r="J161" s="117">
        <f t="shared" si="53"/>
        <v>0</v>
      </c>
      <c r="K161" s="117"/>
      <c r="L161" s="117"/>
      <c r="M161" s="117"/>
      <c r="N161" s="117"/>
      <c r="O161" s="117">
        <f t="shared" si="54"/>
        <v>0</v>
      </c>
      <c r="Q161" s="143"/>
      <c r="R161" s="143"/>
      <c r="S161" s="143"/>
    </row>
    <row r="162" spans="1:19" s="142" customFormat="1" ht="25.5">
      <c r="A162" s="363">
        <f t="shared" ref="A162:A184" si="55">A161+1</f>
        <v>136</v>
      </c>
      <c r="B162" s="327" t="s">
        <v>399</v>
      </c>
      <c r="C162" s="350" t="s">
        <v>114</v>
      </c>
      <c r="D162" s="325">
        <v>68</v>
      </c>
      <c r="E162" s="117"/>
      <c r="F162" s="117"/>
      <c r="G162" s="117"/>
      <c r="H162" s="117"/>
      <c r="I162" s="117"/>
      <c r="J162" s="117">
        <f t="shared" si="53"/>
        <v>0</v>
      </c>
      <c r="K162" s="117"/>
      <c r="L162" s="117"/>
      <c r="M162" s="117"/>
      <c r="N162" s="117"/>
      <c r="O162" s="117">
        <f t="shared" si="54"/>
        <v>0</v>
      </c>
      <c r="Q162" s="143"/>
      <c r="R162" s="143"/>
      <c r="S162" s="143"/>
    </row>
    <row r="163" spans="1:19" s="142" customFormat="1" ht="14.25">
      <c r="A163" s="363">
        <f t="shared" si="55"/>
        <v>137</v>
      </c>
      <c r="B163" s="323" t="s">
        <v>377</v>
      </c>
      <c r="C163" s="324" t="s">
        <v>114</v>
      </c>
      <c r="D163" s="315">
        <v>8</v>
      </c>
      <c r="E163" s="117"/>
      <c r="F163" s="117"/>
      <c r="G163" s="117"/>
      <c r="H163" s="117"/>
      <c r="I163" s="117"/>
      <c r="J163" s="117">
        <f t="shared" ref="J163" si="56">G163+H163+I163</f>
        <v>0</v>
      </c>
      <c r="K163" s="117"/>
      <c r="L163" s="117"/>
      <c r="M163" s="117"/>
      <c r="N163" s="117"/>
      <c r="O163" s="117">
        <f t="shared" ref="O163" si="57">N163+M163+L163</f>
        <v>0</v>
      </c>
      <c r="Q163" s="143"/>
      <c r="R163" s="143"/>
      <c r="S163" s="143"/>
    </row>
    <row r="164" spans="1:19" s="142" customFormat="1" ht="14.25">
      <c r="A164" s="363">
        <f t="shared" si="55"/>
        <v>138</v>
      </c>
      <c r="B164" s="323" t="s">
        <v>378</v>
      </c>
      <c r="C164" s="324" t="s">
        <v>114</v>
      </c>
      <c r="D164" s="315">
        <v>24</v>
      </c>
      <c r="E164" s="117"/>
      <c r="F164" s="117"/>
      <c r="G164" s="117"/>
      <c r="H164" s="117"/>
      <c r="I164" s="117"/>
      <c r="J164" s="117">
        <f t="shared" ref="J164:J166" si="58">G164+H164+I164</f>
        <v>0</v>
      </c>
      <c r="K164" s="117"/>
      <c r="L164" s="117"/>
      <c r="M164" s="117"/>
      <c r="N164" s="117"/>
      <c r="O164" s="117">
        <f t="shared" ref="O164:O166" si="59">N164+M164+L164</f>
        <v>0</v>
      </c>
      <c r="Q164" s="143"/>
      <c r="R164" s="143"/>
      <c r="S164" s="143"/>
    </row>
    <row r="165" spans="1:19" s="142" customFormat="1" ht="14.25">
      <c r="A165" s="363">
        <f t="shared" si="55"/>
        <v>139</v>
      </c>
      <c r="B165" s="323" t="s">
        <v>401</v>
      </c>
      <c r="C165" s="324" t="s">
        <v>114</v>
      </c>
      <c r="D165" s="315">
        <v>2</v>
      </c>
      <c r="E165" s="117"/>
      <c r="F165" s="117"/>
      <c r="G165" s="117"/>
      <c r="H165" s="117"/>
      <c r="I165" s="117"/>
      <c r="J165" s="117">
        <f t="shared" si="58"/>
        <v>0</v>
      </c>
      <c r="K165" s="117"/>
      <c r="L165" s="117"/>
      <c r="M165" s="117"/>
      <c r="N165" s="117"/>
      <c r="O165" s="117">
        <f t="shared" si="59"/>
        <v>0</v>
      </c>
      <c r="Q165" s="143"/>
      <c r="R165" s="143"/>
      <c r="S165" s="143"/>
    </row>
    <row r="166" spans="1:19" s="142" customFormat="1" ht="14.25">
      <c r="A166" s="363">
        <f t="shared" si="55"/>
        <v>140</v>
      </c>
      <c r="B166" s="351" t="s">
        <v>380</v>
      </c>
      <c r="C166" s="350" t="s">
        <v>114</v>
      </c>
      <c r="D166" s="325">
        <v>4</v>
      </c>
      <c r="E166" s="117"/>
      <c r="F166" s="117"/>
      <c r="G166" s="117"/>
      <c r="H166" s="117"/>
      <c r="I166" s="117"/>
      <c r="J166" s="117">
        <f t="shared" si="58"/>
        <v>0</v>
      </c>
      <c r="K166" s="117"/>
      <c r="L166" s="117"/>
      <c r="M166" s="117"/>
      <c r="N166" s="117"/>
      <c r="O166" s="117">
        <f t="shared" si="59"/>
        <v>0</v>
      </c>
      <c r="Q166" s="143"/>
      <c r="R166" s="143"/>
      <c r="S166" s="143"/>
    </row>
    <row r="167" spans="1:19" s="142" customFormat="1" ht="14.25">
      <c r="A167" s="363">
        <f t="shared" si="55"/>
        <v>141</v>
      </c>
      <c r="B167" s="351" t="s">
        <v>381</v>
      </c>
      <c r="C167" s="350" t="s">
        <v>114</v>
      </c>
      <c r="D167" s="325">
        <v>6</v>
      </c>
      <c r="E167" s="117"/>
      <c r="F167" s="117"/>
      <c r="G167" s="117"/>
      <c r="H167" s="117"/>
      <c r="I167" s="117"/>
      <c r="J167" s="117">
        <f t="shared" ref="J167:J172" si="60">G167+H167+I167</f>
        <v>0</v>
      </c>
      <c r="K167" s="117"/>
      <c r="L167" s="117"/>
      <c r="M167" s="117"/>
      <c r="N167" s="117"/>
      <c r="O167" s="117">
        <f t="shared" ref="O167:O172" si="61">N167+M167+L167</f>
        <v>0</v>
      </c>
      <c r="Q167" s="143"/>
      <c r="R167" s="143"/>
      <c r="S167" s="143"/>
    </row>
    <row r="168" spans="1:19" s="142" customFormat="1" ht="25.5">
      <c r="A168" s="363">
        <f t="shared" si="55"/>
        <v>142</v>
      </c>
      <c r="B168" s="327" t="s">
        <v>382</v>
      </c>
      <c r="C168" s="375" t="s">
        <v>30</v>
      </c>
      <c r="D168" s="382">
        <v>470</v>
      </c>
      <c r="E168" s="117"/>
      <c r="F168" s="117"/>
      <c r="G168" s="117"/>
      <c r="H168" s="117"/>
      <c r="I168" s="117"/>
      <c r="J168" s="117">
        <f t="shared" si="60"/>
        <v>0</v>
      </c>
      <c r="K168" s="117"/>
      <c r="L168" s="117"/>
      <c r="M168" s="117"/>
      <c r="N168" s="117"/>
      <c r="O168" s="117">
        <f t="shared" si="61"/>
        <v>0</v>
      </c>
      <c r="Q168" s="143"/>
      <c r="R168" s="143"/>
      <c r="S168" s="143"/>
    </row>
    <row r="169" spans="1:19" s="142" customFormat="1" ht="25.5">
      <c r="A169" s="363">
        <f t="shared" si="55"/>
        <v>143</v>
      </c>
      <c r="B169" s="327" t="s">
        <v>383</v>
      </c>
      <c r="C169" s="315" t="s">
        <v>30</v>
      </c>
      <c r="D169" s="325">
        <v>70</v>
      </c>
      <c r="E169" s="117"/>
      <c r="F169" s="117"/>
      <c r="G169" s="117"/>
      <c r="H169" s="117"/>
      <c r="I169" s="117"/>
      <c r="J169" s="117">
        <f t="shared" si="60"/>
        <v>0</v>
      </c>
      <c r="K169" s="117"/>
      <c r="L169" s="117"/>
      <c r="M169" s="117"/>
      <c r="N169" s="117"/>
      <c r="O169" s="117">
        <f t="shared" si="61"/>
        <v>0</v>
      </c>
      <c r="Q169" s="143"/>
      <c r="R169" s="143"/>
      <c r="S169" s="143"/>
    </row>
    <row r="170" spans="1:19" s="142" customFormat="1" ht="25.5">
      <c r="A170" s="363">
        <f t="shared" si="55"/>
        <v>144</v>
      </c>
      <c r="B170" s="327" t="s">
        <v>384</v>
      </c>
      <c r="C170" s="315" t="s">
        <v>30</v>
      </c>
      <c r="D170" s="325">
        <v>120</v>
      </c>
      <c r="E170" s="117"/>
      <c r="F170" s="117"/>
      <c r="G170" s="117"/>
      <c r="H170" s="117"/>
      <c r="I170" s="117"/>
      <c r="J170" s="117">
        <f t="shared" si="60"/>
        <v>0</v>
      </c>
      <c r="K170" s="117"/>
      <c r="L170" s="117"/>
      <c r="M170" s="117"/>
      <c r="N170" s="117"/>
      <c r="O170" s="117">
        <f t="shared" si="61"/>
        <v>0</v>
      </c>
      <c r="Q170" s="143"/>
      <c r="R170" s="143"/>
      <c r="S170" s="143"/>
    </row>
    <row r="171" spans="1:19" s="142" customFormat="1" ht="25.5">
      <c r="A171" s="363">
        <f t="shared" si="55"/>
        <v>145</v>
      </c>
      <c r="B171" s="327" t="s">
        <v>402</v>
      </c>
      <c r="C171" s="315" t="s">
        <v>30</v>
      </c>
      <c r="D171" s="325">
        <v>30</v>
      </c>
      <c r="E171" s="117"/>
      <c r="F171" s="117"/>
      <c r="G171" s="117"/>
      <c r="H171" s="117"/>
      <c r="I171" s="117"/>
      <c r="J171" s="117">
        <f t="shared" si="60"/>
        <v>0</v>
      </c>
      <c r="K171" s="117"/>
      <c r="L171" s="117"/>
      <c r="M171" s="117"/>
      <c r="N171" s="117"/>
      <c r="O171" s="117">
        <f t="shared" si="61"/>
        <v>0</v>
      </c>
      <c r="Q171" s="143"/>
      <c r="R171" s="143"/>
      <c r="S171" s="143"/>
    </row>
    <row r="172" spans="1:19" s="142" customFormat="1" ht="28.5">
      <c r="A172" s="363">
        <f t="shared" si="55"/>
        <v>146</v>
      </c>
      <c r="B172" s="336" t="s">
        <v>385</v>
      </c>
      <c r="C172" s="350" t="s">
        <v>30</v>
      </c>
      <c r="D172" s="376">
        <v>69.599999999999994</v>
      </c>
      <c r="E172" s="117"/>
      <c r="F172" s="117"/>
      <c r="G172" s="117"/>
      <c r="H172" s="117"/>
      <c r="I172" s="117"/>
      <c r="J172" s="117">
        <f t="shared" si="60"/>
        <v>0</v>
      </c>
      <c r="K172" s="117"/>
      <c r="L172" s="117"/>
      <c r="M172" s="117"/>
      <c r="N172" s="117"/>
      <c r="O172" s="117">
        <f t="shared" si="61"/>
        <v>0</v>
      </c>
      <c r="Q172" s="143"/>
      <c r="R172" s="143"/>
      <c r="S172" s="143"/>
    </row>
    <row r="173" spans="1:19" s="142" customFormat="1" ht="28.5">
      <c r="A173" s="363">
        <f t="shared" si="55"/>
        <v>147</v>
      </c>
      <c r="B173" s="336" t="s">
        <v>386</v>
      </c>
      <c r="C173" s="350" t="s">
        <v>30</v>
      </c>
      <c r="D173" s="376">
        <v>69.599999999999994</v>
      </c>
      <c r="E173" s="117"/>
      <c r="F173" s="117"/>
      <c r="G173" s="117"/>
      <c r="H173" s="117"/>
      <c r="I173" s="117"/>
      <c r="J173" s="117">
        <f t="shared" ref="J173:J184" si="62">G173+H173+I173</f>
        <v>0</v>
      </c>
      <c r="K173" s="117"/>
      <c r="L173" s="117"/>
      <c r="M173" s="117"/>
      <c r="N173" s="117"/>
      <c r="O173" s="117">
        <f t="shared" ref="O173:O184" si="63">N173+M173+L173</f>
        <v>0</v>
      </c>
      <c r="Q173" s="143"/>
      <c r="R173" s="143"/>
      <c r="S173" s="143"/>
    </row>
    <row r="174" spans="1:19" s="142" customFormat="1" ht="28.5">
      <c r="A174" s="363">
        <f t="shared" si="55"/>
        <v>148</v>
      </c>
      <c r="B174" s="336" t="s">
        <v>387</v>
      </c>
      <c r="C174" s="350" t="s">
        <v>30</v>
      </c>
      <c r="D174" s="376">
        <v>120</v>
      </c>
      <c r="E174" s="117"/>
      <c r="F174" s="117"/>
      <c r="G174" s="117"/>
      <c r="H174" s="117"/>
      <c r="I174" s="117"/>
      <c r="J174" s="117">
        <f t="shared" si="62"/>
        <v>0</v>
      </c>
      <c r="K174" s="117"/>
      <c r="L174" s="117"/>
      <c r="M174" s="117"/>
      <c r="N174" s="117"/>
      <c r="O174" s="117">
        <f t="shared" si="63"/>
        <v>0</v>
      </c>
      <c r="Q174" s="143"/>
      <c r="R174" s="143"/>
      <c r="S174" s="143"/>
    </row>
    <row r="175" spans="1:19" s="142" customFormat="1" ht="28.5">
      <c r="A175" s="363">
        <f t="shared" si="55"/>
        <v>149</v>
      </c>
      <c r="B175" s="415" t="s">
        <v>515</v>
      </c>
      <c r="C175" s="375" t="s">
        <v>30</v>
      </c>
      <c r="D175" s="325">
        <v>30</v>
      </c>
      <c r="E175" s="117"/>
      <c r="F175" s="117"/>
      <c r="G175" s="117"/>
      <c r="H175" s="117"/>
      <c r="I175" s="117"/>
      <c r="J175" s="117">
        <f t="shared" si="62"/>
        <v>0</v>
      </c>
      <c r="K175" s="117"/>
      <c r="L175" s="117"/>
      <c r="M175" s="117"/>
      <c r="N175" s="117"/>
      <c r="O175" s="117">
        <f t="shared" si="63"/>
        <v>0</v>
      </c>
      <c r="Q175" s="143"/>
      <c r="R175" s="143"/>
      <c r="S175" s="143"/>
    </row>
    <row r="176" spans="1:19" s="142" customFormat="1" ht="14.25">
      <c r="A176" s="363">
        <f t="shared" si="55"/>
        <v>150</v>
      </c>
      <c r="B176" s="416" t="s">
        <v>389</v>
      </c>
      <c r="C176" s="384" t="s">
        <v>194</v>
      </c>
      <c r="D176" s="325">
        <v>20.9</v>
      </c>
      <c r="E176" s="117"/>
      <c r="F176" s="117"/>
      <c r="G176" s="117"/>
      <c r="H176" s="117"/>
      <c r="I176" s="117"/>
      <c r="J176" s="117">
        <f t="shared" si="62"/>
        <v>0</v>
      </c>
      <c r="K176" s="117"/>
      <c r="L176" s="117"/>
      <c r="M176" s="117"/>
      <c r="N176" s="117"/>
      <c r="O176" s="117">
        <f t="shared" si="63"/>
        <v>0</v>
      </c>
      <c r="Q176" s="143"/>
      <c r="R176" s="143"/>
      <c r="S176" s="143"/>
    </row>
    <row r="177" spans="1:19" s="142" customFormat="1" ht="14.25">
      <c r="A177" s="363">
        <f t="shared" si="55"/>
        <v>151</v>
      </c>
      <c r="B177" s="416" t="s">
        <v>390</v>
      </c>
      <c r="C177" s="384" t="s">
        <v>194</v>
      </c>
      <c r="D177" s="325">
        <v>21.9</v>
      </c>
      <c r="E177" s="117"/>
      <c r="F177" s="117"/>
      <c r="G177" s="117"/>
      <c r="H177" s="117"/>
      <c r="I177" s="117"/>
      <c r="J177" s="117">
        <f t="shared" si="62"/>
        <v>0</v>
      </c>
      <c r="K177" s="117"/>
      <c r="L177" s="117"/>
      <c r="M177" s="117"/>
      <c r="N177" s="117"/>
      <c r="O177" s="117">
        <f t="shared" si="63"/>
        <v>0</v>
      </c>
      <c r="Q177" s="143"/>
      <c r="R177" s="143"/>
      <c r="S177" s="143"/>
    </row>
    <row r="178" spans="1:19" s="142" customFormat="1" ht="14.25">
      <c r="A178" s="363">
        <f t="shared" si="55"/>
        <v>152</v>
      </c>
      <c r="B178" s="416" t="s">
        <v>391</v>
      </c>
      <c r="C178" s="384" t="s">
        <v>194</v>
      </c>
      <c r="D178" s="325">
        <v>39.6</v>
      </c>
      <c r="E178" s="117"/>
      <c r="F178" s="117"/>
      <c r="G178" s="117"/>
      <c r="H178" s="117"/>
      <c r="I178" s="117"/>
      <c r="J178" s="117">
        <f t="shared" si="62"/>
        <v>0</v>
      </c>
      <c r="K178" s="117"/>
      <c r="L178" s="117"/>
      <c r="M178" s="117"/>
      <c r="N178" s="117"/>
      <c r="O178" s="117">
        <f t="shared" si="63"/>
        <v>0</v>
      </c>
      <c r="Q178" s="143"/>
      <c r="R178" s="143"/>
      <c r="S178" s="143"/>
    </row>
    <row r="179" spans="1:19" s="142" customFormat="1" ht="14.25">
      <c r="A179" s="363">
        <f t="shared" si="55"/>
        <v>153</v>
      </c>
      <c r="B179" s="416" t="s">
        <v>404</v>
      </c>
      <c r="C179" s="384" t="s">
        <v>194</v>
      </c>
      <c r="D179" s="325">
        <v>10.6</v>
      </c>
      <c r="E179" s="117"/>
      <c r="F179" s="117"/>
      <c r="G179" s="117"/>
      <c r="H179" s="117"/>
      <c r="I179" s="117"/>
      <c r="J179" s="117">
        <f t="shared" si="62"/>
        <v>0</v>
      </c>
      <c r="K179" s="117"/>
      <c r="L179" s="117"/>
      <c r="M179" s="117"/>
      <c r="N179" s="117"/>
      <c r="O179" s="117">
        <f t="shared" si="63"/>
        <v>0</v>
      </c>
      <c r="Q179" s="143"/>
      <c r="R179" s="143"/>
      <c r="S179" s="143"/>
    </row>
    <row r="180" spans="1:19" s="142" customFormat="1" ht="38.25">
      <c r="A180" s="363">
        <f t="shared" si="55"/>
        <v>154</v>
      </c>
      <c r="B180" s="415" t="s">
        <v>393</v>
      </c>
      <c r="C180" s="315" t="s">
        <v>194</v>
      </c>
      <c r="D180" s="379">
        <v>54</v>
      </c>
      <c r="E180" s="117"/>
      <c r="F180" s="117"/>
      <c r="G180" s="117"/>
      <c r="H180" s="117"/>
      <c r="I180" s="117"/>
      <c r="J180" s="117">
        <f t="shared" si="62"/>
        <v>0</v>
      </c>
      <c r="K180" s="117"/>
      <c r="L180" s="117"/>
      <c r="M180" s="117"/>
      <c r="N180" s="117"/>
      <c r="O180" s="117">
        <f t="shared" si="63"/>
        <v>0</v>
      </c>
      <c r="Q180" s="143"/>
      <c r="R180" s="143"/>
      <c r="S180" s="143"/>
    </row>
    <row r="181" spans="1:19" s="142" customFormat="1" ht="14.25">
      <c r="A181" s="363">
        <f t="shared" si="55"/>
        <v>155</v>
      </c>
      <c r="B181" s="417" t="s">
        <v>394</v>
      </c>
      <c r="C181" s="325" t="s">
        <v>114</v>
      </c>
      <c r="D181" s="325">
        <v>276</v>
      </c>
      <c r="E181" s="117"/>
      <c r="F181" s="117"/>
      <c r="G181" s="117"/>
      <c r="H181" s="117"/>
      <c r="I181" s="117"/>
      <c r="J181" s="117">
        <f t="shared" si="62"/>
        <v>0</v>
      </c>
      <c r="K181" s="117"/>
      <c r="L181" s="117"/>
      <c r="M181" s="117"/>
      <c r="N181" s="117"/>
      <c r="O181" s="117">
        <f t="shared" si="63"/>
        <v>0</v>
      </c>
      <c r="Q181" s="143"/>
      <c r="R181" s="143"/>
      <c r="S181" s="143"/>
    </row>
    <row r="182" spans="1:19" s="142" customFormat="1" ht="14.25">
      <c r="A182" s="363">
        <f t="shared" si="55"/>
        <v>156</v>
      </c>
      <c r="B182" s="416" t="s">
        <v>395</v>
      </c>
      <c r="C182" s="382" t="s">
        <v>119</v>
      </c>
      <c r="D182" s="381">
        <v>1</v>
      </c>
      <c r="E182" s="117"/>
      <c r="F182" s="117"/>
      <c r="G182" s="117"/>
      <c r="H182" s="117"/>
      <c r="I182" s="117"/>
      <c r="J182" s="117">
        <f t="shared" si="62"/>
        <v>0</v>
      </c>
      <c r="K182" s="117"/>
      <c r="L182" s="117"/>
      <c r="M182" s="117"/>
      <c r="N182" s="117"/>
      <c r="O182" s="117">
        <f t="shared" si="63"/>
        <v>0</v>
      </c>
      <c r="Q182" s="143"/>
      <c r="R182" s="143"/>
      <c r="S182" s="143"/>
    </row>
    <row r="183" spans="1:19" s="142" customFormat="1" ht="14.25">
      <c r="A183" s="363">
        <f t="shared" si="55"/>
        <v>157</v>
      </c>
      <c r="B183" s="416" t="s">
        <v>396</v>
      </c>
      <c r="C183" s="382" t="s">
        <v>119</v>
      </c>
      <c r="D183" s="382">
        <v>1</v>
      </c>
      <c r="E183" s="117"/>
      <c r="F183" s="117"/>
      <c r="G183" s="117"/>
      <c r="H183" s="117"/>
      <c r="I183" s="117"/>
      <c r="J183" s="117">
        <f t="shared" si="62"/>
        <v>0</v>
      </c>
      <c r="K183" s="117"/>
      <c r="L183" s="117"/>
      <c r="M183" s="117"/>
      <c r="N183" s="117"/>
      <c r="O183" s="117">
        <f t="shared" si="63"/>
        <v>0</v>
      </c>
      <c r="Q183" s="143"/>
      <c r="R183" s="143"/>
      <c r="S183" s="143"/>
    </row>
    <row r="184" spans="1:19" s="142" customFormat="1" ht="38.25">
      <c r="A184" s="363">
        <f t="shared" si="55"/>
        <v>158</v>
      </c>
      <c r="B184" s="418" t="s">
        <v>397</v>
      </c>
      <c r="C184" s="330" t="s">
        <v>119</v>
      </c>
      <c r="D184" s="330">
        <v>1</v>
      </c>
      <c r="E184" s="117"/>
      <c r="F184" s="117"/>
      <c r="G184" s="117"/>
      <c r="H184" s="117"/>
      <c r="I184" s="117"/>
      <c r="J184" s="117">
        <f t="shared" si="62"/>
        <v>0</v>
      </c>
      <c r="K184" s="117"/>
      <c r="L184" s="117"/>
      <c r="M184" s="117"/>
      <c r="N184" s="117"/>
      <c r="O184" s="117">
        <f t="shared" si="63"/>
        <v>0</v>
      </c>
      <c r="Q184" s="143"/>
      <c r="R184" s="143"/>
      <c r="S184" s="143"/>
    </row>
    <row r="185" spans="1:19" s="142" customFormat="1" ht="14.25">
      <c r="A185" s="367"/>
      <c r="B185" s="371" t="s">
        <v>413</v>
      </c>
      <c r="C185" s="372"/>
      <c r="D185" s="373"/>
      <c r="E185" s="117"/>
      <c r="F185" s="117"/>
      <c r="G185" s="117"/>
      <c r="H185" s="117"/>
      <c r="I185" s="117"/>
      <c r="J185" s="117"/>
      <c r="K185" s="117"/>
      <c r="L185" s="117"/>
      <c r="M185" s="117"/>
      <c r="N185" s="117"/>
      <c r="O185" s="117"/>
      <c r="Q185" s="143"/>
      <c r="R185" s="143"/>
      <c r="S185" s="143"/>
    </row>
    <row r="186" spans="1:19" s="142" customFormat="1" ht="25.5">
      <c r="A186" s="363">
        <f>A184+1</f>
        <v>159</v>
      </c>
      <c r="B186" s="415" t="s">
        <v>537</v>
      </c>
      <c r="C186" s="350" t="s">
        <v>110</v>
      </c>
      <c r="D186" s="374">
        <v>76</v>
      </c>
      <c r="E186" s="117"/>
      <c r="F186" s="117"/>
      <c r="G186" s="117"/>
      <c r="H186" s="117"/>
      <c r="I186" s="117"/>
      <c r="J186" s="117">
        <f t="shared" ref="J186:J196" si="64">G186+H186+I186</f>
        <v>0</v>
      </c>
      <c r="K186" s="117"/>
      <c r="L186" s="117"/>
      <c r="M186" s="117"/>
      <c r="N186" s="117"/>
      <c r="O186" s="117">
        <f t="shared" ref="O186:O196" si="65">N186+M186+L186</f>
        <v>0</v>
      </c>
      <c r="Q186" s="143"/>
      <c r="R186" s="143"/>
      <c r="S186" s="143"/>
    </row>
    <row r="187" spans="1:19" s="142" customFormat="1" ht="25.5">
      <c r="A187" s="363">
        <f t="shared" ref="A187:A214" si="66">A186+1</f>
        <v>160</v>
      </c>
      <c r="B187" s="419" t="s">
        <v>399</v>
      </c>
      <c r="C187" s="350" t="s">
        <v>114</v>
      </c>
      <c r="D187" s="325">
        <v>76</v>
      </c>
      <c r="E187" s="117"/>
      <c r="F187" s="117"/>
      <c r="G187" s="117"/>
      <c r="H187" s="117"/>
      <c r="I187" s="117"/>
      <c r="J187" s="117">
        <f t="shared" si="64"/>
        <v>0</v>
      </c>
      <c r="K187" s="117"/>
      <c r="L187" s="117"/>
      <c r="M187" s="117"/>
      <c r="N187" s="117"/>
      <c r="O187" s="117">
        <f t="shared" si="65"/>
        <v>0</v>
      </c>
      <c r="Q187" s="143"/>
      <c r="R187" s="143"/>
      <c r="S187" s="143"/>
    </row>
    <row r="188" spans="1:19" s="142" customFormat="1" ht="14.25">
      <c r="A188" s="363">
        <f t="shared" si="66"/>
        <v>161</v>
      </c>
      <c r="B188" s="420" t="s">
        <v>516</v>
      </c>
      <c r="C188" s="324" t="s">
        <v>114</v>
      </c>
      <c r="D188" s="315">
        <v>14</v>
      </c>
      <c r="E188" s="117"/>
      <c r="F188" s="117"/>
      <c r="G188" s="117"/>
      <c r="H188" s="117"/>
      <c r="I188" s="117"/>
      <c r="J188" s="117">
        <f t="shared" si="64"/>
        <v>0</v>
      </c>
      <c r="K188" s="117"/>
      <c r="L188" s="117"/>
      <c r="M188" s="117"/>
      <c r="N188" s="117"/>
      <c r="O188" s="117">
        <f t="shared" si="65"/>
        <v>0</v>
      </c>
      <c r="Q188" s="143"/>
      <c r="R188" s="143"/>
      <c r="S188" s="143"/>
    </row>
    <row r="189" spans="1:19" s="142" customFormat="1" ht="14.25">
      <c r="A189" s="363">
        <f t="shared" si="66"/>
        <v>162</v>
      </c>
      <c r="B189" s="420" t="s">
        <v>517</v>
      </c>
      <c r="C189" s="324" t="s">
        <v>114</v>
      </c>
      <c r="D189" s="315">
        <v>16</v>
      </c>
      <c r="E189" s="117"/>
      <c r="F189" s="117"/>
      <c r="G189" s="117"/>
      <c r="H189" s="117"/>
      <c r="I189" s="117"/>
      <c r="J189" s="117">
        <f t="shared" si="64"/>
        <v>0</v>
      </c>
      <c r="K189" s="117"/>
      <c r="L189" s="117"/>
      <c r="M189" s="117"/>
      <c r="N189" s="117"/>
      <c r="O189" s="117">
        <f t="shared" si="65"/>
        <v>0</v>
      </c>
      <c r="Q189" s="143"/>
      <c r="R189" s="143"/>
      <c r="S189" s="143"/>
    </row>
    <row r="190" spans="1:19" s="142" customFormat="1" ht="14.25">
      <c r="A190" s="363">
        <f t="shared" si="66"/>
        <v>163</v>
      </c>
      <c r="B190" s="420" t="s">
        <v>518</v>
      </c>
      <c r="C190" s="324" t="s">
        <v>114</v>
      </c>
      <c r="D190" s="315">
        <v>6</v>
      </c>
      <c r="E190" s="117"/>
      <c r="F190" s="117"/>
      <c r="G190" s="117"/>
      <c r="H190" s="117"/>
      <c r="I190" s="117"/>
      <c r="J190" s="117">
        <f t="shared" si="64"/>
        <v>0</v>
      </c>
      <c r="K190" s="117"/>
      <c r="L190" s="117"/>
      <c r="M190" s="117"/>
      <c r="N190" s="117"/>
      <c r="O190" s="117">
        <f t="shared" si="65"/>
        <v>0</v>
      </c>
      <c r="Q190" s="143"/>
      <c r="R190" s="143"/>
      <c r="S190" s="143"/>
    </row>
    <row r="191" spans="1:19" s="142" customFormat="1" ht="14.25">
      <c r="A191" s="363">
        <f t="shared" si="66"/>
        <v>164</v>
      </c>
      <c r="B191" s="420" t="s">
        <v>519</v>
      </c>
      <c r="C191" s="324" t="s">
        <v>114</v>
      </c>
      <c r="D191" s="315">
        <v>2</v>
      </c>
      <c r="E191" s="117"/>
      <c r="F191" s="117"/>
      <c r="G191" s="117"/>
      <c r="H191" s="117"/>
      <c r="I191" s="117"/>
      <c r="J191" s="117">
        <f t="shared" si="64"/>
        <v>0</v>
      </c>
      <c r="K191" s="117"/>
      <c r="L191" s="117"/>
      <c r="M191" s="117"/>
      <c r="N191" s="117"/>
      <c r="O191" s="117">
        <f t="shared" si="65"/>
        <v>0</v>
      </c>
      <c r="Q191" s="143"/>
      <c r="R191" s="143"/>
      <c r="S191" s="143"/>
    </row>
    <row r="192" spans="1:19" s="142" customFormat="1" ht="14.25">
      <c r="A192" s="363">
        <f t="shared" si="66"/>
        <v>165</v>
      </c>
      <c r="B192" s="416" t="s">
        <v>520</v>
      </c>
      <c r="C192" s="350" t="s">
        <v>114</v>
      </c>
      <c r="D192" s="325">
        <v>6</v>
      </c>
      <c r="E192" s="117"/>
      <c r="F192" s="117"/>
      <c r="G192" s="117"/>
      <c r="H192" s="117"/>
      <c r="I192" s="117"/>
      <c r="J192" s="117">
        <f t="shared" si="64"/>
        <v>0</v>
      </c>
      <c r="K192" s="117"/>
      <c r="L192" s="117"/>
      <c r="M192" s="117"/>
      <c r="N192" s="117"/>
      <c r="O192" s="117">
        <f t="shared" si="65"/>
        <v>0</v>
      </c>
      <c r="Q192" s="143"/>
      <c r="R192" s="143"/>
      <c r="S192" s="143"/>
    </row>
    <row r="193" spans="1:19" s="142" customFormat="1" ht="14.25">
      <c r="A193" s="363">
        <f t="shared" si="66"/>
        <v>166</v>
      </c>
      <c r="B193" s="416" t="s">
        <v>521</v>
      </c>
      <c r="C193" s="350" t="s">
        <v>114</v>
      </c>
      <c r="D193" s="325">
        <v>6</v>
      </c>
      <c r="E193" s="117"/>
      <c r="F193" s="117"/>
      <c r="G193" s="117"/>
      <c r="H193" s="117"/>
      <c r="I193" s="117"/>
      <c r="J193" s="117">
        <f t="shared" si="64"/>
        <v>0</v>
      </c>
      <c r="K193" s="117"/>
      <c r="L193" s="117"/>
      <c r="M193" s="117"/>
      <c r="N193" s="117"/>
      <c r="O193" s="117">
        <f t="shared" si="65"/>
        <v>0</v>
      </c>
      <c r="Q193" s="143"/>
      <c r="R193" s="143"/>
      <c r="S193" s="143"/>
    </row>
    <row r="194" spans="1:19" s="142" customFormat="1" ht="25.5">
      <c r="A194" s="363">
        <f t="shared" si="66"/>
        <v>167</v>
      </c>
      <c r="B194" s="419" t="s">
        <v>382</v>
      </c>
      <c r="C194" s="375" t="s">
        <v>30</v>
      </c>
      <c r="D194" s="382">
        <v>540</v>
      </c>
      <c r="E194" s="117"/>
      <c r="F194" s="117"/>
      <c r="G194" s="117"/>
      <c r="H194" s="117"/>
      <c r="I194" s="117"/>
      <c r="J194" s="117">
        <f t="shared" si="64"/>
        <v>0</v>
      </c>
      <c r="K194" s="117"/>
      <c r="L194" s="117"/>
      <c r="M194" s="117"/>
      <c r="N194" s="117"/>
      <c r="O194" s="117">
        <f t="shared" si="65"/>
        <v>0</v>
      </c>
      <c r="Q194" s="143"/>
      <c r="R194" s="143"/>
      <c r="S194" s="143"/>
    </row>
    <row r="195" spans="1:19" s="142" customFormat="1" ht="25.5">
      <c r="A195" s="363">
        <f t="shared" si="66"/>
        <v>168</v>
      </c>
      <c r="B195" s="419" t="s">
        <v>383</v>
      </c>
      <c r="C195" s="315" t="s">
        <v>30</v>
      </c>
      <c r="D195" s="325">
        <v>90</v>
      </c>
      <c r="E195" s="117"/>
      <c r="F195" s="117"/>
      <c r="G195" s="117"/>
      <c r="H195" s="117"/>
      <c r="I195" s="117"/>
      <c r="J195" s="117">
        <f t="shared" si="64"/>
        <v>0</v>
      </c>
      <c r="K195" s="117"/>
      <c r="L195" s="117"/>
      <c r="M195" s="117"/>
      <c r="N195" s="117"/>
      <c r="O195" s="117">
        <f t="shared" si="65"/>
        <v>0</v>
      </c>
      <c r="Q195" s="143"/>
      <c r="R195" s="143"/>
      <c r="S195" s="143"/>
    </row>
    <row r="196" spans="1:19" s="142" customFormat="1" ht="25.5">
      <c r="A196" s="363">
        <f t="shared" si="66"/>
        <v>169</v>
      </c>
      <c r="B196" s="419" t="s">
        <v>384</v>
      </c>
      <c r="C196" s="315" t="s">
        <v>30</v>
      </c>
      <c r="D196" s="325">
        <v>90</v>
      </c>
      <c r="E196" s="117"/>
      <c r="F196" s="117"/>
      <c r="G196" s="117"/>
      <c r="H196" s="117"/>
      <c r="I196" s="117"/>
      <c r="J196" s="117">
        <f t="shared" si="64"/>
        <v>0</v>
      </c>
      <c r="K196" s="117"/>
      <c r="L196" s="117"/>
      <c r="M196" s="117"/>
      <c r="N196" s="117"/>
      <c r="O196" s="117">
        <f t="shared" si="65"/>
        <v>0</v>
      </c>
      <c r="Q196" s="143"/>
      <c r="R196" s="143"/>
      <c r="S196" s="143"/>
    </row>
    <row r="197" spans="1:19" s="142" customFormat="1" ht="25.5">
      <c r="A197" s="363">
        <f t="shared" si="66"/>
        <v>170</v>
      </c>
      <c r="B197" s="419" t="s">
        <v>402</v>
      </c>
      <c r="C197" s="315" t="s">
        <v>30</v>
      </c>
      <c r="D197" s="325">
        <v>20</v>
      </c>
      <c r="E197" s="117"/>
      <c r="F197" s="117"/>
      <c r="G197" s="117"/>
      <c r="H197" s="117"/>
      <c r="I197" s="117"/>
      <c r="J197" s="117">
        <f t="shared" ref="J197:J208" si="67">G197+H197+I197</f>
        <v>0</v>
      </c>
      <c r="K197" s="117"/>
      <c r="L197" s="117"/>
      <c r="M197" s="117"/>
      <c r="N197" s="117"/>
      <c r="O197" s="117">
        <f t="shared" ref="O197:O208" si="68">N197+M197+L197</f>
        <v>0</v>
      </c>
      <c r="Q197" s="143"/>
      <c r="R197" s="143"/>
      <c r="S197" s="143"/>
    </row>
    <row r="198" spans="1:19" s="142" customFormat="1" ht="25.5">
      <c r="A198" s="363">
        <f t="shared" si="66"/>
        <v>171</v>
      </c>
      <c r="B198" s="419" t="s">
        <v>409</v>
      </c>
      <c r="C198" s="315" t="s">
        <v>30</v>
      </c>
      <c r="D198" s="325">
        <v>40</v>
      </c>
      <c r="E198" s="117"/>
      <c r="F198" s="117"/>
      <c r="G198" s="117"/>
      <c r="H198" s="117"/>
      <c r="I198" s="117"/>
      <c r="J198" s="117">
        <f t="shared" si="67"/>
        <v>0</v>
      </c>
      <c r="K198" s="117"/>
      <c r="L198" s="117"/>
      <c r="M198" s="117"/>
      <c r="N198" s="117"/>
      <c r="O198" s="117">
        <f t="shared" si="68"/>
        <v>0</v>
      </c>
      <c r="Q198" s="143"/>
      <c r="R198" s="143"/>
      <c r="S198" s="143"/>
    </row>
    <row r="199" spans="1:19" s="142" customFormat="1" ht="28.5">
      <c r="A199" s="363">
        <f t="shared" si="66"/>
        <v>172</v>
      </c>
      <c r="B199" s="415" t="s">
        <v>522</v>
      </c>
      <c r="C199" s="350" t="s">
        <v>30</v>
      </c>
      <c r="D199" s="376">
        <v>69.599999999999994</v>
      </c>
      <c r="E199" s="117"/>
      <c r="F199" s="117"/>
      <c r="G199" s="117"/>
      <c r="H199" s="117"/>
      <c r="I199" s="117"/>
      <c r="J199" s="117">
        <f t="shared" si="67"/>
        <v>0</v>
      </c>
      <c r="K199" s="117"/>
      <c r="L199" s="117"/>
      <c r="M199" s="117"/>
      <c r="N199" s="117"/>
      <c r="O199" s="117">
        <f t="shared" si="68"/>
        <v>0</v>
      </c>
      <c r="Q199" s="143"/>
      <c r="R199" s="143"/>
      <c r="S199" s="143"/>
    </row>
    <row r="200" spans="1:19" s="142" customFormat="1" ht="28.5">
      <c r="A200" s="363">
        <f t="shared" si="66"/>
        <v>173</v>
      </c>
      <c r="B200" s="415" t="s">
        <v>523</v>
      </c>
      <c r="C200" s="350" t="s">
        <v>30</v>
      </c>
      <c r="D200" s="376">
        <v>90</v>
      </c>
      <c r="E200" s="117"/>
      <c r="F200" s="117"/>
      <c r="G200" s="117"/>
      <c r="H200" s="117"/>
      <c r="I200" s="117"/>
      <c r="J200" s="117">
        <f t="shared" si="67"/>
        <v>0</v>
      </c>
      <c r="K200" s="117"/>
      <c r="L200" s="117"/>
      <c r="M200" s="117"/>
      <c r="N200" s="117"/>
      <c r="O200" s="117">
        <f t="shared" si="68"/>
        <v>0</v>
      </c>
      <c r="Q200" s="143"/>
      <c r="R200" s="143"/>
      <c r="S200" s="143"/>
    </row>
    <row r="201" spans="1:19" s="142" customFormat="1" ht="28.5">
      <c r="A201" s="363">
        <f t="shared" si="66"/>
        <v>174</v>
      </c>
      <c r="B201" s="415" t="s">
        <v>524</v>
      </c>
      <c r="C201" s="350" t="s">
        <v>30</v>
      </c>
      <c r="D201" s="376">
        <v>90</v>
      </c>
      <c r="E201" s="117"/>
      <c r="F201" s="117"/>
      <c r="G201" s="117"/>
      <c r="H201" s="117"/>
      <c r="I201" s="117"/>
      <c r="J201" s="117">
        <f t="shared" si="67"/>
        <v>0</v>
      </c>
      <c r="K201" s="117"/>
      <c r="L201" s="117"/>
      <c r="M201" s="117"/>
      <c r="N201" s="117"/>
      <c r="O201" s="117">
        <f t="shared" si="68"/>
        <v>0</v>
      </c>
      <c r="Q201" s="143"/>
      <c r="R201" s="143"/>
      <c r="S201" s="143"/>
    </row>
    <row r="202" spans="1:19" s="142" customFormat="1" ht="28.5">
      <c r="A202" s="363">
        <f t="shared" si="66"/>
        <v>175</v>
      </c>
      <c r="B202" s="415" t="s">
        <v>515</v>
      </c>
      <c r="C202" s="375" t="s">
        <v>30</v>
      </c>
      <c r="D202" s="325">
        <v>20.399999999999999</v>
      </c>
      <c r="E202" s="117"/>
      <c r="F202" s="117"/>
      <c r="G202" s="117"/>
      <c r="H202" s="117"/>
      <c r="I202" s="117"/>
      <c r="J202" s="117">
        <f t="shared" si="67"/>
        <v>0</v>
      </c>
      <c r="K202" s="117"/>
      <c r="L202" s="117"/>
      <c r="M202" s="117"/>
      <c r="N202" s="117"/>
      <c r="O202" s="117">
        <f t="shared" si="68"/>
        <v>0</v>
      </c>
      <c r="Q202" s="143"/>
      <c r="R202" s="143"/>
      <c r="S202" s="143"/>
    </row>
    <row r="203" spans="1:19" s="142" customFormat="1" ht="28.5">
      <c r="A203" s="363">
        <f t="shared" si="66"/>
        <v>176</v>
      </c>
      <c r="B203" s="415" t="s">
        <v>525</v>
      </c>
      <c r="C203" s="375" t="s">
        <v>30</v>
      </c>
      <c r="D203" s="325">
        <v>39.6</v>
      </c>
      <c r="E203" s="117"/>
      <c r="F203" s="117"/>
      <c r="G203" s="117"/>
      <c r="H203" s="117"/>
      <c r="I203" s="117"/>
      <c r="J203" s="117">
        <f t="shared" si="67"/>
        <v>0</v>
      </c>
      <c r="K203" s="117"/>
      <c r="L203" s="117"/>
      <c r="M203" s="117"/>
      <c r="N203" s="117"/>
      <c r="O203" s="117">
        <f t="shared" si="68"/>
        <v>0</v>
      </c>
      <c r="Q203" s="143"/>
      <c r="R203" s="143"/>
      <c r="S203" s="143"/>
    </row>
    <row r="204" spans="1:19" s="142" customFormat="1" ht="14.25">
      <c r="A204" s="363">
        <f t="shared" si="66"/>
        <v>177</v>
      </c>
      <c r="B204" s="416" t="s">
        <v>389</v>
      </c>
      <c r="C204" s="384" t="s">
        <v>105</v>
      </c>
      <c r="D204" s="325">
        <v>20.9</v>
      </c>
      <c r="E204" s="117"/>
      <c r="F204" s="117"/>
      <c r="G204" s="117"/>
      <c r="H204" s="117"/>
      <c r="I204" s="117"/>
      <c r="J204" s="117">
        <f t="shared" si="67"/>
        <v>0</v>
      </c>
      <c r="K204" s="117"/>
      <c r="L204" s="117"/>
      <c r="M204" s="117"/>
      <c r="N204" s="117"/>
      <c r="O204" s="117">
        <f t="shared" si="68"/>
        <v>0</v>
      </c>
      <c r="Q204" s="143"/>
      <c r="R204" s="143"/>
      <c r="S204" s="143"/>
    </row>
    <row r="205" spans="1:19" s="142" customFormat="1" ht="14.25">
      <c r="A205" s="363">
        <f t="shared" si="66"/>
        <v>178</v>
      </c>
      <c r="B205" s="416" t="s">
        <v>390</v>
      </c>
      <c r="C205" s="384" t="s">
        <v>105</v>
      </c>
      <c r="D205" s="325">
        <v>28.5</v>
      </c>
      <c r="E205" s="117"/>
      <c r="F205" s="117"/>
      <c r="G205" s="117"/>
      <c r="H205" s="117"/>
      <c r="I205" s="117"/>
      <c r="J205" s="117">
        <f t="shared" si="67"/>
        <v>0</v>
      </c>
      <c r="K205" s="117"/>
      <c r="L205" s="117"/>
      <c r="M205" s="117"/>
      <c r="N205" s="117"/>
      <c r="O205" s="117">
        <f t="shared" si="68"/>
        <v>0</v>
      </c>
      <c r="Q205" s="143"/>
      <c r="R205" s="143"/>
      <c r="S205" s="143"/>
    </row>
    <row r="206" spans="1:19" s="142" customFormat="1" ht="14.25">
      <c r="A206" s="363">
        <f t="shared" si="66"/>
        <v>179</v>
      </c>
      <c r="B206" s="416" t="s">
        <v>391</v>
      </c>
      <c r="C206" s="384" t="s">
        <v>105</v>
      </c>
      <c r="D206" s="325">
        <v>29.5</v>
      </c>
      <c r="E206" s="117"/>
      <c r="F206" s="117"/>
      <c r="G206" s="117"/>
      <c r="H206" s="117"/>
      <c r="I206" s="117"/>
      <c r="J206" s="117">
        <f t="shared" si="67"/>
        <v>0</v>
      </c>
      <c r="K206" s="117"/>
      <c r="L206" s="117"/>
      <c r="M206" s="117"/>
      <c r="N206" s="117"/>
      <c r="O206" s="117">
        <f t="shared" si="68"/>
        <v>0</v>
      </c>
      <c r="Q206" s="143"/>
      <c r="R206" s="143"/>
      <c r="S206" s="143"/>
    </row>
    <row r="207" spans="1:19" s="142" customFormat="1" ht="14.25">
      <c r="A207" s="363">
        <f t="shared" si="66"/>
        <v>180</v>
      </c>
      <c r="B207" s="416" t="s">
        <v>404</v>
      </c>
      <c r="C207" s="384" t="s">
        <v>105</v>
      </c>
      <c r="D207" s="325">
        <v>7</v>
      </c>
      <c r="E207" s="117"/>
      <c r="F207" s="117"/>
      <c r="G207" s="117"/>
      <c r="H207" s="117"/>
      <c r="I207" s="117"/>
      <c r="J207" s="117">
        <f t="shared" si="67"/>
        <v>0</v>
      </c>
      <c r="K207" s="117"/>
      <c r="L207" s="117"/>
      <c r="M207" s="117"/>
      <c r="N207" s="117"/>
      <c r="O207" s="117">
        <f t="shared" si="68"/>
        <v>0</v>
      </c>
      <c r="Q207" s="143"/>
      <c r="R207" s="143"/>
      <c r="S207" s="143"/>
    </row>
    <row r="208" spans="1:19" s="142" customFormat="1" ht="14.25">
      <c r="A208" s="363">
        <f t="shared" si="66"/>
        <v>181</v>
      </c>
      <c r="B208" s="416" t="s">
        <v>411</v>
      </c>
      <c r="C208" s="384" t="s">
        <v>105</v>
      </c>
      <c r="D208" s="325">
        <v>15.1</v>
      </c>
      <c r="E208" s="117"/>
      <c r="F208" s="117"/>
      <c r="G208" s="117"/>
      <c r="H208" s="117"/>
      <c r="I208" s="117"/>
      <c r="J208" s="117">
        <f t="shared" si="67"/>
        <v>0</v>
      </c>
      <c r="K208" s="117"/>
      <c r="L208" s="117"/>
      <c r="M208" s="117"/>
      <c r="N208" s="117"/>
      <c r="O208" s="117">
        <f t="shared" si="68"/>
        <v>0</v>
      </c>
      <c r="Q208" s="143"/>
      <c r="R208" s="143"/>
      <c r="S208" s="143"/>
    </row>
    <row r="209" spans="1:19" s="142" customFormat="1" ht="14.25">
      <c r="A209" s="363">
        <f t="shared" si="66"/>
        <v>182</v>
      </c>
      <c r="B209" s="416" t="s">
        <v>405</v>
      </c>
      <c r="C209" s="350" t="s">
        <v>114</v>
      </c>
      <c r="D209" s="325">
        <v>2</v>
      </c>
      <c r="E209" s="117"/>
      <c r="F209" s="117"/>
      <c r="G209" s="117"/>
      <c r="H209" s="117"/>
      <c r="I209" s="117"/>
      <c r="J209" s="117">
        <f t="shared" ref="J209:J216" si="69">G209+H209+I209</f>
        <v>0</v>
      </c>
      <c r="K209" s="117"/>
      <c r="L209" s="117"/>
      <c r="M209" s="117"/>
      <c r="N209" s="117"/>
      <c r="O209" s="117">
        <f t="shared" ref="O209:O216" si="70">N209+M209+L209</f>
        <v>0</v>
      </c>
      <c r="Q209" s="143"/>
      <c r="R209" s="143"/>
      <c r="S209" s="143"/>
    </row>
    <row r="210" spans="1:19" s="142" customFormat="1" ht="38.25">
      <c r="A210" s="363">
        <f t="shared" si="66"/>
        <v>183</v>
      </c>
      <c r="B210" s="415" t="s">
        <v>393</v>
      </c>
      <c r="C210" s="315" t="s">
        <v>194</v>
      </c>
      <c r="D210" s="379">
        <v>61.9</v>
      </c>
      <c r="E210" s="117"/>
      <c r="F210" s="117"/>
      <c r="G210" s="117"/>
      <c r="H210" s="117"/>
      <c r="I210" s="117"/>
      <c r="J210" s="117">
        <f t="shared" si="69"/>
        <v>0</v>
      </c>
      <c r="K210" s="117"/>
      <c r="L210" s="117"/>
      <c r="M210" s="117"/>
      <c r="N210" s="117"/>
      <c r="O210" s="117">
        <f t="shared" si="70"/>
        <v>0</v>
      </c>
      <c r="Q210" s="143"/>
      <c r="R210" s="143"/>
      <c r="S210" s="143"/>
    </row>
    <row r="211" spans="1:19" s="142" customFormat="1" ht="14.25">
      <c r="A211" s="363">
        <f t="shared" si="66"/>
        <v>184</v>
      </c>
      <c r="B211" s="417" t="s">
        <v>394</v>
      </c>
      <c r="C211" s="325" t="s">
        <v>114</v>
      </c>
      <c r="D211" s="325">
        <v>312</v>
      </c>
      <c r="E211" s="117"/>
      <c r="F211" s="117"/>
      <c r="G211" s="117"/>
      <c r="H211" s="117"/>
      <c r="I211" s="117"/>
      <c r="J211" s="117">
        <f t="shared" si="69"/>
        <v>0</v>
      </c>
      <c r="K211" s="117"/>
      <c r="L211" s="117"/>
      <c r="M211" s="117"/>
      <c r="N211" s="117"/>
      <c r="O211" s="117">
        <f t="shared" si="70"/>
        <v>0</v>
      </c>
      <c r="Q211" s="143"/>
      <c r="R211" s="143"/>
      <c r="S211" s="143"/>
    </row>
    <row r="212" spans="1:19" s="142" customFormat="1" ht="14.25">
      <c r="A212" s="363">
        <f t="shared" si="66"/>
        <v>185</v>
      </c>
      <c r="B212" s="416" t="s">
        <v>395</v>
      </c>
      <c r="C212" s="382" t="s">
        <v>119</v>
      </c>
      <c r="D212" s="381">
        <v>1</v>
      </c>
      <c r="E212" s="117"/>
      <c r="F212" s="117"/>
      <c r="G212" s="117"/>
      <c r="H212" s="117"/>
      <c r="I212" s="117"/>
      <c r="J212" s="117">
        <f t="shared" si="69"/>
        <v>0</v>
      </c>
      <c r="K212" s="117"/>
      <c r="L212" s="117"/>
      <c r="M212" s="117"/>
      <c r="N212" s="117"/>
      <c r="O212" s="117">
        <f t="shared" si="70"/>
        <v>0</v>
      </c>
      <c r="Q212" s="143"/>
      <c r="R212" s="143"/>
      <c r="S212" s="143"/>
    </row>
    <row r="213" spans="1:19" s="142" customFormat="1" ht="14.25">
      <c r="A213" s="363">
        <f t="shared" si="66"/>
        <v>186</v>
      </c>
      <c r="B213" s="416" t="s">
        <v>396</v>
      </c>
      <c r="C213" s="382" t="s">
        <v>119</v>
      </c>
      <c r="D213" s="382">
        <v>1</v>
      </c>
      <c r="E213" s="117"/>
      <c r="F213" s="117"/>
      <c r="G213" s="117"/>
      <c r="H213" s="117"/>
      <c r="I213" s="117"/>
      <c r="J213" s="117">
        <f t="shared" si="69"/>
        <v>0</v>
      </c>
      <c r="K213" s="117"/>
      <c r="L213" s="117"/>
      <c r="M213" s="117"/>
      <c r="N213" s="117"/>
      <c r="O213" s="117">
        <f t="shared" si="70"/>
        <v>0</v>
      </c>
      <c r="Q213" s="143"/>
      <c r="R213" s="143"/>
      <c r="S213" s="143"/>
    </row>
    <row r="214" spans="1:19" s="142" customFormat="1" ht="38.25">
      <c r="A214" s="363">
        <f t="shared" si="66"/>
        <v>187</v>
      </c>
      <c r="B214" s="418" t="s">
        <v>397</v>
      </c>
      <c r="C214" s="330" t="s">
        <v>119</v>
      </c>
      <c r="D214" s="330">
        <v>1</v>
      </c>
      <c r="E214" s="117"/>
      <c r="F214" s="117"/>
      <c r="G214" s="117"/>
      <c r="H214" s="117"/>
      <c r="I214" s="117"/>
      <c r="J214" s="117">
        <f t="shared" si="69"/>
        <v>0</v>
      </c>
      <c r="K214" s="117"/>
      <c r="L214" s="117"/>
      <c r="M214" s="117"/>
      <c r="N214" s="117"/>
      <c r="O214" s="117">
        <f t="shared" si="70"/>
        <v>0</v>
      </c>
      <c r="Q214" s="143"/>
      <c r="R214" s="143"/>
      <c r="S214" s="143"/>
    </row>
    <row r="215" spans="1:19" s="142" customFormat="1" ht="14.25">
      <c r="A215" s="367"/>
      <c r="B215" s="371" t="s">
        <v>414</v>
      </c>
      <c r="C215" s="372"/>
      <c r="D215" s="373"/>
      <c r="E215" s="117"/>
      <c r="F215" s="117"/>
      <c r="G215" s="117"/>
      <c r="H215" s="117"/>
      <c r="I215" s="117"/>
      <c r="J215" s="117"/>
      <c r="K215" s="117"/>
      <c r="L215" s="117"/>
      <c r="M215" s="117"/>
      <c r="N215" s="117"/>
      <c r="O215" s="117"/>
      <c r="Q215" s="143"/>
      <c r="R215" s="143"/>
      <c r="S215" s="143"/>
    </row>
    <row r="216" spans="1:19" s="142" customFormat="1" ht="25.5">
      <c r="A216" s="363">
        <f>A214+1</f>
        <v>188</v>
      </c>
      <c r="B216" s="415" t="s">
        <v>537</v>
      </c>
      <c r="C216" s="350" t="s">
        <v>110</v>
      </c>
      <c r="D216" s="374">
        <v>70</v>
      </c>
      <c r="E216" s="117"/>
      <c r="F216" s="117"/>
      <c r="G216" s="117"/>
      <c r="H216" s="117"/>
      <c r="I216" s="117"/>
      <c r="J216" s="117">
        <f t="shared" si="69"/>
        <v>0</v>
      </c>
      <c r="K216" s="117"/>
      <c r="L216" s="117"/>
      <c r="M216" s="117"/>
      <c r="N216" s="117"/>
      <c r="O216" s="117">
        <f t="shared" si="70"/>
        <v>0</v>
      </c>
      <c r="Q216" s="143"/>
      <c r="R216" s="143"/>
      <c r="S216" s="143"/>
    </row>
    <row r="217" spans="1:19" s="142" customFormat="1" ht="25.5">
      <c r="A217" s="363">
        <f t="shared" ref="A217:A240" si="71">A216+1</f>
        <v>189</v>
      </c>
      <c r="B217" s="419" t="s">
        <v>399</v>
      </c>
      <c r="C217" s="350" t="s">
        <v>114</v>
      </c>
      <c r="D217" s="325">
        <v>70</v>
      </c>
      <c r="E217" s="117"/>
      <c r="F217" s="117"/>
      <c r="G217" s="117"/>
      <c r="H217" s="117"/>
      <c r="I217" s="117"/>
      <c r="J217" s="117">
        <f t="shared" ref="J217:J224" si="72">G217+H217+I217</f>
        <v>0</v>
      </c>
      <c r="K217" s="117"/>
      <c r="L217" s="117"/>
      <c r="M217" s="117"/>
      <c r="N217" s="117"/>
      <c r="O217" s="117">
        <f t="shared" ref="O217:O224" si="73">N217+M217+L217</f>
        <v>0</v>
      </c>
      <c r="Q217" s="143"/>
      <c r="R217" s="143"/>
      <c r="S217" s="143"/>
    </row>
    <row r="218" spans="1:19" s="142" customFormat="1" ht="14.25">
      <c r="A218" s="363">
        <f t="shared" si="71"/>
        <v>190</v>
      </c>
      <c r="B218" s="420" t="s">
        <v>516</v>
      </c>
      <c r="C218" s="324" t="s">
        <v>114</v>
      </c>
      <c r="D218" s="315">
        <v>8</v>
      </c>
      <c r="E218" s="117"/>
      <c r="F218" s="117"/>
      <c r="G218" s="117"/>
      <c r="H218" s="117"/>
      <c r="I218" s="117"/>
      <c r="J218" s="117">
        <f t="shared" si="72"/>
        <v>0</v>
      </c>
      <c r="K218" s="117"/>
      <c r="L218" s="117"/>
      <c r="M218" s="117"/>
      <c r="N218" s="117"/>
      <c r="O218" s="117">
        <f t="shared" si="73"/>
        <v>0</v>
      </c>
      <c r="Q218" s="143"/>
      <c r="R218" s="143"/>
      <c r="S218" s="143"/>
    </row>
    <row r="219" spans="1:19" s="142" customFormat="1" ht="14.25">
      <c r="A219" s="363">
        <f t="shared" si="71"/>
        <v>191</v>
      </c>
      <c r="B219" s="420" t="s">
        <v>517</v>
      </c>
      <c r="C219" s="324" t="s">
        <v>114</v>
      </c>
      <c r="D219" s="315">
        <v>20</v>
      </c>
      <c r="E219" s="117"/>
      <c r="F219" s="117"/>
      <c r="G219" s="117"/>
      <c r="H219" s="117"/>
      <c r="I219" s="117"/>
      <c r="J219" s="117">
        <f t="shared" si="72"/>
        <v>0</v>
      </c>
      <c r="K219" s="117"/>
      <c r="L219" s="117"/>
      <c r="M219" s="117"/>
      <c r="N219" s="117"/>
      <c r="O219" s="117">
        <f t="shared" si="73"/>
        <v>0</v>
      </c>
      <c r="Q219" s="143"/>
      <c r="R219" s="143"/>
      <c r="S219" s="143"/>
    </row>
    <row r="220" spans="1:19" s="142" customFormat="1" ht="14.25">
      <c r="A220" s="363">
        <f t="shared" si="71"/>
        <v>192</v>
      </c>
      <c r="B220" s="420" t="s">
        <v>518</v>
      </c>
      <c r="C220" s="324" t="s">
        <v>114</v>
      </c>
      <c r="D220" s="315">
        <v>2</v>
      </c>
      <c r="E220" s="117"/>
      <c r="F220" s="117"/>
      <c r="G220" s="117"/>
      <c r="H220" s="117"/>
      <c r="I220" s="117"/>
      <c r="J220" s="117">
        <f t="shared" si="72"/>
        <v>0</v>
      </c>
      <c r="K220" s="117"/>
      <c r="L220" s="117"/>
      <c r="M220" s="117"/>
      <c r="N220" s="117"/>
      <c r="O220" s="117">
        <f t="shared" si="73"/>
        <v>0</v>
      </c>
      <c r="Q220" s="143"/>
      <c r="R220" s="143"/>
      <c r="S220" s="143"/>
    </row>
    <row r="221" spans="1:19" s="142" customFormat="1" ht="14.25">
      <c r="A221" s="363">
        <f t="shared" si="71"/>
        <v>193</v>
      </c>
      <c r="B221" s="420" t="s">
        <v>519</v>
      </c>
      <c r="C221" s="324" t="s">
        <v>114</v>
      </c>
      <c r="D221" s="315">
        <v>2</v>
      </c>
      <c r="E221" s="117"/>
      <c r="F221" s="117"/>
      <c r="G221" s="117"/>
      <c r="H221" s="117"/>
      <c r="I221" s="117"/>
      <c r="J221" s="117">
        <f t="shared" si="72"/>
        <v>0</v>
      </c>
      <c r="K221" s="117"/>
      <c r="L221" s="117"/>
      <c r="M221" s="117"/>
      <c r="N221" s="117"/>
      <c r="O221" s="117">
        <f t="shared" si="73"/>
        <v>0</v>
      </c>
      <c r="Q221" s="143"/>
      <c r="R221" s="143"/>
      <c r="S221" s="143"/>
    </row>
    <row r="222" spans="1:19" s="142" customFormat="1" ht="14.25">
      <c r="A222" s="363">
        <f t="shared" si="71"/>
        <v>194</v>
      </c>
      <c r="B222" s="416" t="s">
        <v>526</v>
      </c>
      <c r="C222" s="350" t="s">
        <v>114</v>
      </c>
      <c r="D222" s="325">
        <v>4</v>
      </c>
      <c r="E222" s="117"/>
      <c r="F222" s="117"/>
      <c r="G222" s="117"/>
      <c r="H222" s="117"/>
      <c r="I222" s="117"/>
      <c r="J222" s="117">
        <f t="shared" si="72"/>
        <v>0</v>
      </c>
      <c r="K222" s="117"/>
      <c r="L222" s="117"/>
      <c r="M222" s="117"/>
      <c r="N222" s="117"/>
      <c r="O222" s="117">
        <f t="shared" si="73"/>
        <v>0</v>
      </c>
      <c r="Q222" s="143"/>
      <c r="R222" s="143"/>
      <c r="S222" s="143"/>
    </row>
    <row r="223" spans="1:19" s="142" customFormat="1" ht="14.25">
      <c r="A223" s="363">
        <f t="shared" si="71"/>
        <v>195</v>
      </c>
      <c r="B223" s="416" t="s">
        <v>527</v>
      </c>
      <c r="C223" s="350" t="s">
        <v>114</v>
      </c>
      <c r="D223" s="325">
        <v>4</v>
      </c>
      <c r="E223" s="117"/>
      <c r="F223" s="117"/>
      <c r="G223" s="117"/>
      <c r="H223" s="117"/>
      <c r="I223" s="117"/>
      <c r="J223" s="117">
        <f t="shared" si="72"/>
        <v>0</v>
      </c>
      <c r="K223" s="117"/>
      <c r="L223" s="117"/>
      <c r="M223" s="117"/>
      <c r="N223" s="117"/>
      <c r="O223" s="117">
        <f t="shared" si="73"/>
        <v>0</v>
      </c>
      <c r="Q223" s="143"/>
      <c r="R223" s="143"/>
      <c r="S223" s="143"/>
    </row>
    <row r="224" spans="1:19" s="142" customFormat="1" ht="25.5">
      <c r="A224" s="363">
        <f t="shared" si="71"/>
        <v>196</v>
      </c>
      <c r="B224" s="419" t="s">
        <v>415</v>
      </c>
      <c r="C224" s="375" t="s">
        <v>30</v>
      </c>
      <c r="D224" s="382">
        <v>470</v>
      </c>
      <c r="E224" s="117"/>
      <c r="F224" s="117"/>
      <c r="G224" s="117"/>
      <c r="H224" s="117"/>
      <c r="I224" s="117"/>
      <c r="J224" s="117">
        <f t="shared" si="72"/>
        <v>0</v>
      </c>
      <c r="K224" s="117"/>
      <c r="L224" s="117"/>
      <c r="M224" s="117"/>
      <c r="N224" s="117"/>
      <c r="O224" s="117">
        <f t="shared" si="73"/>
        <v>0</v>
      </c>
      <c r="Q224" s="143"/>
      <c r="R224" s="143"/>
      <c r="S224" s="143"/>
    </row>
    <row r="225" spans="1:19" s="142" customFormat="1" ht="25.5">
      <c r="A225" s="363">
        <f t="shared" si="71"/>
        <v>197</v>
      </c>
      <c r="B225" s="419" t="s">
        <v>416</v>
      </c>
      <c r="C225" s="315" t="s">
        <v>30</v>
      </c>
      <c r="D225" s="325">
        <v>70</v>
      </c>
      <c r="E225" s="117"/>
      <c r="F225" s="117"/>
      <c r="G225" s="117"/>
      <c r="H225" s="117"/>
      <c r="I225" s="117"/>
      <c r="J225" s="117">
        <f t="shared" ref="J225:J232" si="74">G225+H225+I225</f>
        <v>0</v>
      </c>
      <c r="K225" s="117"/>
      <c r="L225" s="117"/>
      <c r="M225" s="117"/>
      <c r="N225" s="117"/>
      <c r="O225" s="117">
        <f t="shared" ref="O225:O232" si="75">N225+M225+L225</f>
        <v>0</v>
      </c>
      <c r="Q225" s="143"/>
      <c r="R225" s="143"/>
      <c r="S225" s="143"/>
    </row>
    <row r="226" spans="1:19" s="142" customFormat="1" ht="25.5">
      <c r="A226" s="363">
        <f t="shared" si="71"/>
        <v>198</v>
      </c>
      <c r="B226" s="419" t="s">
        <v>417</v>
      </c>
      <c r="C226" s="315" t="s">
        <v>30</v>
      </c>
      <c r="D226" s="325">
        <v>120</v>
      </c>
      <c r="E226" s="117"/>
      <c r="F226" s="117"/>
      <c r="G226" s="117"/>
      <c r="H226" s="117"/>
      <c r="I226" s="117"/>
      <c r="J226" s="117">
        <f t="shared" si="74"/>
        <v>0</v>
      </c>
      <c r="K226" s="117"/>
      <c r="L226" s="117"/>
      <c r="M226" s="117"/>
      <c r="N226" s="117"/>
      <c r="O226" s="117">
        <f t="shared" si="75"/>
        <v>0</v>
      </c>
      <c r="Q226" s="143"/>
      <c r="R226" s="143"/>
      <c r="S226" s="143"/>
    </row>
    <row r="227" spans="1:19" s="142" customFormat="1" ht="25.5">
      <c r="A227" s="363">
        <f t="shared" si="71"/>
        <v>199</v>
      </c>
      <c r="B227" s="419" t="s">
        <v>418</v>
      </c>
      <c r="C227" s="315" t="s">
        <v>30</v>
      </c>
      <c r="D227" s="325">
        <v>30</v>
      </c>
      <c r="E227" s="117"/>
      <c r="F227" s="117"/>
      <c r="G227" s="117"/>
      <c r="H227" s="117"/>
      <c r="I227" s="117"/>
      <c r="J227" s="117">
        <f t="shared" si="74"/>
        <v>0</v>
      </c>
      <c r="K227" s="117"/>
      <c r="L227" s="117"/>
      <c r="M227" s="117"/>
      <c r="N227" s="117"/>
      <c r="O227" s="117">
        <f t="shared" si="75"/>
        <v>0</v>
      </c>
      <c r="Q227" s="143"/>
      <c r="R227" s="143"/>
      <c r="S227" s="143"/>
    </row>
    <row r="228" spans="1:19" s="142" customFormat="1" ht="28.5">
      <c r="A228" s="363">
        <f t="shared" si="71"/>
        <v>200</v>
      </c>
      <c r="B228" s="415" t="s">
        <v>522</v>
      </c>
      <c r="C228" s="350" t="s">
        <v>30</v>
      </c>
      <c r="D228" s="376">
        <v>69.599999999999994</v>
      </c>
      <c r="E228" s="117"/>
      <c r="F228" s="117"/>
      <c r="G228" s="117"/>
      <c r="H228" s="117"/>
      <c r="I228" s="117"/>
      <c r="J228" s="117">
        <f t="shared" si="74"/>
        <v>0</v>
      </c>
      <c r="K228" s="117"/>
      <c r="L228" s="117"/>
      <c r="M228" s="117"/>
      <c r="N228" s="117"/>
      <c r="O228" s="117">
        <f t="shared" si="75"/>
        <v>0</v>
      </c>
      <c r="Q228" s="143"/>
      <c r="R228" s="143"/>
      <c r="S228" s="143"/>
    </row>
    <row r="229" spans="1:19" s="142" customFormat="1" ht="28.5">
      <c r="A229" s="363">
        <f t="shared" si="71"/>
        <v>201</v>
      </c>
      <c r="B229" s="415" t="s">
        <v>523</v>
      </c>
      <c r="C229" s="350" t="s">
        <v>30</v>
      </c>
      <c r="D229" s="376">
        <v>69.599999999999994</v>
      </c>
      <c r="E229" s="117"/>
      <c r="F229" s="117"/>
      <c r="G229" s="117"/>
      <c r="H229" s="117"/>
      <c r="I229" s="117"/>
      <c r="J229" s="117">
        <f t="shared" si="74"/>
        <v>0</v>
      </c>
      <c r="K229" s="117"/>
      <c r="L229" s="117"/>
      <c r="M229" s="117"/>
      <c r="N229" s="117"/>
      <c r="O229" s="117">
        <f t="shared" si="75"/>
        <v>0</v>
      </c>
      <c r="Q229" s="143"/>
      <c r="R229" s="143"/>
      <c r="S229" s="143"/>
    </row>
    <row r="230" spans="1:19" s="142" customFormat="1" ht="28.5">
      <c r="A230" s="363">
        <f t="shared" si="71"/>
        <v>202</v>
      </c>
      <c r="B230" s="415" t="s">
        <v>524</v>
      </c>
      <c r="C230" s="350" t="s">
        <v>30</v>
      </c>
      <c r="D230" s="376">
        <v>120</v>
      </c>
      <c r="E230" s="117"/>
      <c r="F230" s="117"/>
      <c r="G230" s="117"/>
      <c r="H230" s="117"/>
      <c r="I230" s="117"/>
      <c r="J230" s="117">
        <f t="shared" si="74"/>
        <v>0</v>
      </c>
      <c r="K230" s="117"/>
      <c r="L230" s="117"/>
      <c r="M230" s="117"/>
      <c r="N230" s="117"/>
      <c r="O230" s="117">
        <f t="shared" si="75"/>
        <v>0</v>
      </c>
      <c r="Q230" s="143"/>
      <c r="R230" s="143"/>
      <c r="S230" s="143"/>
    </row>
    <row r="231" spans="1:19" s="142" customFormat="1" ht="28.5">
      <c r="A231" s="363">
        <f t="shared" si="71"/>
        <v>203</v>
      </c>
      <c r="B231" s="415" t="s">
        <v>515</v>
      </c>
      <c r="C231" s="375" t="s">
        <v>30</v>
      </c>
      <c r="D231" s="325">
        <v>30</v>
      </c>
      <c r="E231" s="117"/>
      <c r="F231" s="117"/>
      <c r="G231" s="117"/>
      <c r="H231" s="117"/>
      <c r="I231" s="117"/>
      <c r="J231" s="117">
        <f t="shared" si="74"/>
        <v>0</v>
      </c>
      <c r="K231" s="117"/>
      <c r="L231" s="117"/>
      <c r="M231" s="117"/>
      <c r="N231" s="117"/>
      <c r="O231" s="117">
        <f t="shared" si="75"/>
        <v>0</v>
      </c>
      <c r="Q231" s="143"/>
      <c r="R231" s="143"/>
      <c r="S231" s="143"/>
    </row>
    <row r="232" spans="1:19" s="142" customFormat="1" ht="14.25">
      <c r="A232" s="363">
        <f t="shared" si="71"/>
        <v>204</v>
      </c>
      <c r="B232" s="416" t="s">
        <v>389</v>
      </c>
      <c r="C232" s="384" t="s">
        <v>105</v>
      </c>
      <c r="D232" s="325">
        <v>20.9</v>
      </c>
      <c r="E232" s="117"/>
      <c r="F232" s="117"/>
      <c r="G232" s="117"/>
      <c r="H232" s="117"/>
      <c r="I232" s="117"/>
      <c r="J232" s="117">
        <f t="shared" si="74"/>
        <v>0</v>
      </c>
      <c r="K232" s="117"/>
      <c r="L232" s="117"/>
      <c r="M232" s="117"/>
      <c r="N232" s="117"/>
      <c r="O232" s="117">
        <f t="shared" si="75"/>
        <v>0</v>
      </c>
      <c r="Q232" s="143"/>
      <c r="R232" s="143"/>
      <c r="S232" s="143"/>
    </row>
    <row r="233" spans="1:19" s="142" customFormat="1" ht="14.25">
      <c r="A233" s="363">
        <f t="shared" si="71"/>
        <v>205</v>
      </c>
      <c r="B233" s="416" t="s">
        <v>390</v>
      </c>
      <c r="C233" s="384" t="s">
        <v>105</v>
      </c>
      <c r="D233" s="325">
        <v>21.9</v>
      </c>
      <c r="E233" s="117"/>
      <c r="F233" s="117"/>
      <c r="G233" s="117"/>
      <c r="H233" s="117"/>
      <c r="I233" s="117"/>
      <c r="J233" s="117">
        <f t="shared" ref="J233:J262" si="76">G233+H233+I233</f>
        <v>0</v>
      </c>
      <c r="K233" s="117"/>
      <c r="L233" s="117"/>
      <c r="M233" s="117"/>
      <c r="N233" s="117"/>
      <c r="O233" s="117">
        <f t="shared" ref="O233:O262" si="77">N233+M233+L233</f>
        <v>0</v>
      </c>
      <c r="Q233" s="143"/>
      <c r="R233" s="143"/>
      <c r="S233" s="143"/>
    </row>
    <row r="234" spans="1:19" s="142" customFormat="1" ht="14.25">
      <c r="A234" s="363">
        <f t="shared" si="71"/>
        <v>206</v>
      </c>
      <c r="B234" s="416" t="s">
        <v>391</v>
      </c>
      <c r="C234" s="384" t="s">
        <v>105</v>
      </c>
      <c r="D234" s="325">
        <v>39.6</v>
      </c>
      <c r="E234" s="117"/>
      <c r="F234" s="117"/>
      <c r="G234" s="117"/>
      <c r="H234" s="117"/>
      <c r="I234" s="117"/>
      <c r="J234" s="117">
        <f t="shared" si="76"/>
        <v>0</v>
      </c>
      <c r="K234" s="117"/>
      <c r="L234" s="117"/>
      <c r="M234" s="117"/>
      <c r="N234" s="117"/>
      <c r="O234" s="117">
        <f t="shared" si="77"/>
        <v>0</v>
      </c>
      <c r="Q234" s="143"/>
      <c r="R234" s="143"/>
      <c r="S234" s="143"/>
    </row>
    <row r="235" spans="1:19" s="142" customFormat="1" ht="14.25">
      <c r="A235" s="363">
        <f t="shared" si="71"/>
        <v>207</v>
      </c>
      <c r="B235" s="416" t="s">
        <v>404</v>
      </c>
      <c r="C235" s="384" t="s">
        <v>105</v>
      </c>
      <c r="D235" s="325">
        <v>10.6</v>
      </c>
      <c r="E235" s="117"/>
      <c r="F235" s="117"/>
      <c r="G235" s="117"/>
      <c r="H235" s="117"/>
      <c r="I235" s="117"/>
      <c r="J235" s="117">
        <f t="shared" si="76"/>
        <v>0</v>
      </c>
      <c r="K235" s="117"/>
      <c r="L235" s="117"/>
      <c r="M235" s="117"/>
      <c r="N235" s="117"/>
      <c r="O235" s="117">
        <f t="shared" si="77"/>
        <v>0</v>
      </c>
      <c r="Q235" s="143"/>
      <c r="R235" s="143"/>
      <c r="S235" s="143"/>
    </row>
    <row r="236" spans="1:19" s="142" customFormat="1" ht="38.25">
      <c r="A236" s="363">
        <f t="shared" si="71"/>
        <v>208</v>
      </c>
      <c r="B236" s="415" t="s">
        <v>393</v>
      </c>
      <c r="C236" s="315" t="s">
        <v>194</v>
      </c>
      <c r="D236" s="379">
        <v>54</v>
      </c>
      <c r="E236" s="117"/>
      <c r="F236" s="117"/>
      <c r="G236" s="117"/>
      <c r="H236" s="117"/>
      <c r="I236" s="117"/>
      <c r="J236" s="117">
        <f t="shared" si="76"/>
        <v>0</v>
      </c>
      <c r="K236" s="117"/>
      <c r="L236" s="117"/>
      <c r="M236" s="117"/>
      <c r="N236" s="117"/>
      <c r="O236" s="117">
        <f t="shared" si="77"/>
        <v>0</v>
      </c>
      <c r="Q236" s="143"/>
      <c r="R236" s="143"/>
      <c r="S236" s="143"/>
    </row>
    <row r="237" spans="1:19" s="142" customFormat="1" ht="14.25">
      <c r="A237" s="363">
        <f t="shared" si="71"/>
        <v>209</v>
      </c>
      <c r="B237" s="417" t="s">
        <v>394</v>
      </c>
      <c r="C237" s="325" t="s">
        <v>114</v>
      </c>
      <c r="D237" s="325">
        <v>276</v>
      </c>
      <c r="E237" s="117"/>
      <c r="F237" s="117"/>
      <c r="G237" s="117"/>
      <c r="H237" s="117"/>
      <c r="I237" s="117"/>
      <c r="J237" s="117">
        <f t="shared" si="76"/>
        <v>0</v>
      </c>
      <c r="K237" s="117"/>
      <c r="L237" s="117"/>
      <c r="M237" s="117"/>
      <c r="N237" s="117"/>
      <c r="O237" s="117">
        <f t="shared" si="77"/>
        <v>0</v>
      </c>
      <c r="Q237" s="143"/>
      <c r="R237" s="143"/>
      <c r="S237" s="143"/>
    </row>
    <row r="238" spans="1:19" s="142" customFormat="1" ht="14.25">
      <c r="A238" s="363">
        <f t="shared" si="71"/>
        <v>210</v>
      </c>
      <c r="B238" s="416" t="s">
        <v>395</v>
      </c>
      <c r="C238" s="382" t="s">
        <v>119</v>
      </c>
      <c r="D238" s="381">
        <v>1</v>
      </c>
      <c r="E238" s="117"/>
      <c r="F238" s="117"/>
      <c r="G238" s="117"/>
      <c r="H238" s="117"/>
      <c r="I238" s="117"/>
      <c r="J238" s="117">
        <f t="shared" si="76"/>
        <v>0</v>
      </c>
      <c r="K238" s="117"/>
      <c r="L238" s="117"/>
      <c r="M238" s="117"/>
      <c r="N238" s="117"/>
      <c r="O238" s="117">
        <f t="shared" si="77"/>
        <v>0</v>
      </c>
      <c r="Q238" s="143"/>
      <c r="R238" s="143"/>
      <c r="S238" s="143"/>
    </row>
    <row r="239" spans="1:19" s="142" customFormat="1" ht="14.25">
      <c r="A239" s="363">
        <f t="shared" si="71"/>
        <v>211</v>
      </c>
      <c r="B239" s="416" t="s">
        <v>396</v>
      </c>
      <c r="C239" s="382" t="s">
        <v>119</v>
      </c>
      <c r="D239" s="382">
        <v>1</v>
      </c>
      <c r="E239" s="117"/>
      <c r="F239" s="117"/>
      <c r="G239" s="117"/>
      <c r="H239" s="117"/>
      <c r="I239" s="117"/>
      <c r="J239" s="117">
        <f t="shared" si="76"/>
        <v>0</v>
      </c>
      <c r="K239" s="117"/>
      <c r="L239" s="117"/>
      <c r="M239" s="117"/>
      <c r="N239" s="117"/>
      <c r="O239" s="117">
        <f t="shared" si="77"/>
        <v>0</v>
      </c>
      <c r="Q239" s="143"/>
      <c r="R239" s="143"/>
      <c r="S239" s="143"/>
    </row>
    <row r="240" spans="1:19" s="142" customFormat="1" ht="38.25">
      <c r="A240" s="363">
        <f t="shared" si="71"/>
        <v>212</v>
      </c>
      <c r="B240" s="418" t="s">
        <v>397</v>
      </c>
      <c r="C240" s="330" t="s">
        <v>119</v>
      </c>
      <c r="D240" s="330">
        <v>1</v>
      </c>
      <c r="E240" s="117"/>
      <c r="F240" s="117"/>
      <c r="G240" s="117"/>
      <c r="H240" s="117"/>
      <c r="I240" s="117"/>
      <c r="J240" s="117">
        <f t="shared" si="76"/>
        <v>0</v>
      </c>
      <c r="K240" s="117"/>
      <c r="L240" s="117"/>
      <c r="M240" s="117"/>
      <c r="N240" s="117"/>
      <c r="O240" s="117">
        <f t="shared" si="77"/>
        <v>0</v>
      </c>
      <c r="Q240" s="143"/>
      <c r="R240" s="143"/>
      <c r="S240" s="143"/>
    </row>
    <row r="241" spans="1:19" s="142" customFormat="1" ht="14.25">
      <c r="A241" s="363"/>
      <c r="B241" s="341" t="s">
        <v>419</v>
      </c>
      <c r="C241" s="382"/>
      <c r="D241" s="382"/>
      <c r="E241" s="117"/>
      <c r="F241" s="117"/>
      <c r="G241" s="117"/>
      <c r="H241" s="117"/>
      <c r="I241" s="117"/>
      <c r="J241" s="117"/>
      <c r="K241" s="117"/>
      <c r="L241" s="117"/>
      <c r="M241" s="117"/>
      <c r="N241" s="117"/>
      <c r="O241" s="117"/>
      <c r="Q241" s="143"/>
      <c r="R241" s="143"/>
      <c r="S241" s="143"/>
    </row>
    <row r="242" spans="1:19" s="142" customFormat="1" ht="25.5">
      <c r="A242" s="363">
        <f>A240+1</f>
        <v>213</v>
      </c>
      <c r="B242" s="419" t="s">
        <v>528</v>
      </c>
      <c r="C242" s="315" t="s">
        <v>114</v>
      </c>
      <c r="D242" s="375">
        <v>1</v>
      </c>
      <c r="E242" s="117"/>
      <c r="F242" s="117"/>
      <c r="G242" s="117"/>
      <c r="H242" s="117"/>
      <c r="I242" s="117"/>
      <c r="J242" s="117">
        <f t="shared" si="76"/>
        <v>0</v>
      </c>
      <c r="K242" s="117"/>
      <c r="L242" s="117"/>
      <c r="M242" s="117"/>
      <c r="N242" s="117"/>
      <c r="O242" s="117">
        <f t="shared" si="77"/>
        <v>0</v>
      </c>
      <c r="Q242" s="143"/>
      <c r="R242" s="143"/>
      <c r="S242" s="143"/>
    </row>
    <row r="243" spans="1:19" s="142" customFormat="1" ht="25.5">
      <c r="A243" s="363">
        <f t="shared" ref="A243:A301" si="78">A242+1</f>
        <v>214</v>
      </c>
      <c r="B243" s="419" t="s">
        <v>529</v>
      </c>
      <c r="C243" s="315" t="s">
        <v>114</v>
      </c>
      <c r="D243" s="375">
        <v>1</v>
      </c>
      <c r="E243" s="117"/>
      <c r="F243" s="117"/>
      <c r="G243" s="117"/>
      <c r="H243" s="117"/>
      <c r="I243" s="117"/>
      <c r="J243" s="117">
        <f t="shared" si="76"/>
        <v>0</v>
      </c>
      <c r="K243" s="117"/>
      <c r="L243" s="117"/>
      <c r="M243" s="117"/>
      <c r="N243" s="117"/>
      <c r="O243" s="117">
        <f t="shared" si="77"/>
        <v>0</v>
      </c>
      <c r="Q243" s="143"/>
      <c r="R243" s="143"/>
      <c r="S243" s="143"/>
    </row>
    <row r="244" spans="1:19" s="142" customFormat="1" ht="25.5">
      <c r="A244" s="363">
        <f t="shared" si="78"/>
        <v>215</v>
      </c>
      <c r="B244" s="419" t="s">
        <v>420</v>
      </c>
      <c r="C244" s="315" t="s">
        <v>114</v>
      </c>
      <c r="D244" s="375">
        <v>1</v>
      </c>
      <c r="E244" s="117"/>
      <c r="F244" s="117"/>
      <c r="G244" s="117"/>
      <c r="H244" s="117"/>
      <c r="I244" s="117"/>
      <c r="J244" s="117">
        <f t="shared" si="76"/>
        <v>0</v>
      </c>
      <c r="K244" s="117"/>
      <c r="L244" s="117"/>
      <c r="M244" s="117"/>
      <c r="N244" s="117"/>
      <c r="O244" s="117">
        <f t="shared" si="77"/>
        <v>0</v>
      </c>
      <c r="Q244" s="143"/>
      <c r="R244" s="143"/>
      <c r="S244" s="143"/>
    </row>
    <row r="245" spans="1:19" s="142" customFormat="1" ht="25.5">
      <c r="A245" s="363">
        <f t="shared" si="78"/>
        <v>216</v>
      </c>
      <c r="B245" s="419" t="s">
        <v>421</v>
      </c>
      <c r="C245" s="315" t="s">
        <v>114</v>
      </c>
      <c r="D245" s="375">
        <v>1</v>
      </c>
      <c r="E245" s="117"/>
      <c r="F245" s="117"/>
      <c r="G245" s="117"/>
      <c r="H245" s="117"/>
      <c r="I245" s="117"/>
      <c r="J245" s="117">
        <f t="shared" si="76"/>
        <v>0</v>
      </c>
      <c r="K245" s="117"/>
      <c r="L245" s="117"/>
      <c r="M245" s="117"/>
      <c r="N245" s="117"/>
      <c r="O245" s="117">
        <f t="shared" si="77"/>
        <v>0</v>
      </c>
      <c r="Q245" s="143"/>
      <c r="R245" s="143"/>
      <c r="S245" s="143"/>
    </row>
    <row r="246" spans="1:19" s="142" customFormat="1" ht="25.5">
      <c r="A246" s="363">
        <f t="shared" si="78"/>
        <v>217</v>
      </c>
      <c r="B246" s="419" t="s">
        <v>422</v>
      </c>
      <c r="C246" s="315" t="s">
        <v>114</v>
      </c>
      <c r="D246" s="375">
        <v>1</v>
      </c>
      <c r="E246" s="117"/>
      <c r="F246" s="117"/>
      <c r="G246" s="117"/>
      <c r="H246" s="117"/>
      <c r="I246" s="117"/>
      <c r="J246" s="117">
        <f t="shared" si="76"/>
        <v>0</v>
      </c>
      <c r="K246" s="117"/>
      <c r="L246" s="117"/>
      <c r="M246" s="117"/>
      <c r="N246" s="117"/>
      <c r="O246" s="117">
        <f t="shared" si="77"/>
        <v>0</v>
      </c>
      <c r="Q246" s="143"/>
      <c r="R246" s="143"/>
      <c r="S246" s="143"/>
    </row>
    <row r="247" spans="1:19" s="142" customFormat="1" ht="25.5">
      <c r="A247" s="363">
        <f t="shared" si="78"/>
        <v>218</v>
      </c>
      <c r="B247" s="419" t="s">
        <v>423</v>
      </c>
      <c r="C247" s="315" t="s">
        <v>114</v>
      </c>
      <c r="D247" s="375">
        <v>1</v>
      </c>
      <c r="E247" s="117"/>
      <c r="F247" s="117"/>
      <c r="G247" s="117"/>
      <c r="H247" s="117"/>
      <c r="I247" s="117"/>
      <c r="J247" s="117">
        <f t="shared" si="76"/>
        <v>0</v>
      </c>
      <c r="K247" s="117"/>
      <c r="L247" s="117"/>
      <c r="M247" s="117"/>
      <c r="N247" s="117"/>
      <c r="O247" s="117">
        <f t="shared" si="77"/>
        <v>0</v>
      </c>
      <c r="Q247" s="143"/>
      <c r="R247" s="143"/>
      <c r="S247" s="143"/>
    </row>
    <row r="248" spans="1:19" s="142" customFormat="1" ht="25.5">
      <c r="A248" s="363">
        <f t="shared" si="78"/>
        <v>219</v>
      </c>
      <c r="B248" s="419" t="s">
        <v>530</v>
      </c>
      <c r="C248" s="315" t="s">
        <v>114</v>
      </c>
      <c r="D248" s="375">
        <v>1</v>
      </c>
      <c r="E248" s="117"/>
      <c r="F248" s="117"/>
      <c r="G248" s="117"/>
      <c r="H248" s="117"/>
      <c r="I248" s="117"/>
      <c r="J248" s="117">
        <f t="shared" si="76"/>
        <v>0</v>
      </c>
      <c r="K248" s="117"/>
      <c r="L248" s="117"/>
      <c r="M248" s="117"/>
      <c r="N248" s="117"/>
      <c r="O248" s="117">
        <f t="shared" si="77"/>
        <v>0</v>
      </c>
      <c r="Q248" s="143"/>
      <c r="R248" s="143"/>
      <c r="S248" s="143"/>
    </row>
    <row r="249" spans="1:19" s="142" customFormat="1" ht="25.5">
      <c r="A249" s="363">
        <f t="shared" si="78"/>
        <v>220</v>
      </c>
      <c r="B249" s="419" t="s">
        <v>531</v>
      </c>
      <c r="C249" s="315" t="s">
        <v>114</v>
      </c>
      <c r="D249" s="375">
        <v>1</v>
      </c>
      <c r="E249" s="117"/>
      <c r="F249" s="117"/>
      <c r="G249" s="117"/>
      <c r="H249" s="117"/>
      <c r="I249" s="117"/>
      <c r="J249" s="117">
        <f t="shared" si="76"/>
        <v>0</v>
      </c>
      <c r="K249" s="117"/>
      <c r="L249" s="117"/>
      <c r="M249" s="117"/>
      <c r="N249" s="117"/>
      <c r="O249" s="117">
        <f t="shared" si="77"/>
        <v>0</v>
      </c>
      <c r="Q249" s="143"/>
      <c r="R249" s="143"/>
      <c r="S249" s="143"/>
    </row>
    <row r="250" spans="1:19" s="142" customFormat="1" ht="25.5">
      <c r="A250" s="363">
        <f t="shared" si="78"/>
        <v>221</v>
      </c>
      <c r="B250" s="419" t="s">
        <v>424</v>
      </c>
      <c r="C250" s="315" t="s">
        <v>114</v>
      </c>
      <c r="D250" s="375">
        <v>1</v>
      </c>
      <c r="E250" s="117"/>
      <c r="F250" s="117"/>
      <c r="G250" s="117"/>
      <c r="H250" s="117"/>
      <c r="I250" s="117"/>
      <c r="J250" s="117">
        <f t="shared" si="76"/>
        <v>0</v>
      </c>
      <c r="K250" s="117"/>
      <c r="L250" s="117"/>
      <c r="M250" s="117"/>
      <c r="N250" s="117"/>
      <c r="O250" s="117">
        <f t="shared" si="77"/>
        <v>0</v>
      </c>
      <c r="Q250" s="143"/>
      <c r="R250" s="143"/>
      <c r="S250" s="143"/>
    </row>
    <row r="251" spans="1:19" s="142" customFormat="1" ht="25.5">
      <c r="A251" s="363">
        <f t="shared" si="78"/>
        <v>222</v>
      </c>
      <c r="B251" s="419" t="s">
        <v>532</v>
      </c>
      <c r="C251" s="315" t="s">
        <v>114</v>
      </c>
      <c r="D251" s="375">
        <v>1</v>
      </c>
      <c r="E251" s="117"/>
      <c r="F251" s="117"/>
      <c r="G251" s="117"/>
      <c r="H251" s="117"/>
      <c r="I251" s="117"/>
      <c r="J251" s="117">
        <f t="shared" si="76"/>
        <v>0</v>
      </c>
      <c r="K251" s="117"/>
      <c r="L251" s="117"/>
      <c r="M251" s="117"/>
      <c r="N251" s="117"/>
      <c r="O251" s="117">
        <f t="shared" si="77"/>
        <v>0</v>
      </c>
      <c r="Q251" s="143"/>
      <c r="R251" s="143"/>
      <c r="S251" s="143"/>
    </row>
    <row r="252" spans="1:19" s="142" customFormat="1" ht="25.5">
      <c r="A252" s="363">
        <f t="shared" si="78"/>
        <v>223</v>
      </c>
      <c r="B252" s="419" t="s">
        <v>533</v>
      </c>
      <c r="C252" s="315" t="s">
        <v>114</v>
      </c>
      <c r="D252" s="375">
        <v>1</v>
      </c>
      <c r="E252" s="117"/>
      <c r="F252" s="117"/>
      <c r="G252" s="117"/>
      <c r="H252" s="117"/>
      <c r="I252" s="117"/>
      <c r="J252" s="117">
        <f t="shared" si="76"/>
        <v>0</v>
      </c>
      <c r="K252" s="117"/>
      <c r="L252" s="117"/>
      <c r="M252" s="117"/>
      <c r="N252" s="117"/>
      <c r="O252" s="117">
        <f t="shared" si="77"/>
        <v>0</v>
      </c>
      <c r="Q252" s="143"/>
      <c r="R252" s="143"/>
      <c r="S252" s="143"/>
    </row>
    <row r="253" spans="1:19" s="142" customFormat="1" ht="25.5">
      <c r="A253" s="363">
        <f t="shared" si="78"/>
        <v>224</v>
      </c>
      <c r="B253" s="419" t="s">
        <v>425</v>
      </c>
      <c r="C253" s="315" t="s">
        <v>114</v>
      </c>
      <c r="D253" s="375">
        <v>1</v>
      </c>
      <c r="E253" s="117"/>
      <c r="F253" s="117"/>
      <c r="G253" s="117"/>
      <c r="H253" s="117"/>
      <c r="I253" s="117"/>
      <c r="J253" s="117">
        <f t="shared" si="76"/>
        <v>0</v>
      </c>
      <c r="K253" s="117"/>
      <c r="L253" s="117"/>
      <c r="M253" s="117"/>
      <c r="N253" s="117"/>
      <c r="O253" s="117">
        <f t="shared" si="77"/>
        <v>0</v>
      </c>
      <c r="Q253" s="143"/>
      <c r="R253" s="143"/>
      <c r="S253" s="143"/>
    </row>
    <row r="254" spans="1:19" s="142" customFormat="1" ht="25.5">
      <c r="A254" s="363">
        <f t="shared" si="78"/>
        <v>225</v>
      </c>
      <c r="B254" s="419" t="s">
        <v>534</v>
      </c>
      <c r="C254" s="315" t="s">
        <v>114</v>
      </c>
      <c r="D254" s="375">
        <v>1</v>
      </c>
      <c r="E254" s="117"/>
      <c r="F254" s="117"/>
      <c r="G254" s="117"/>
      <c r="H254" s="117"/>
      <c r="I254" s="117"/>
      <c r="J254" s="117">
        <f t="shared" si="76"/>
        <v>0</v>
      </c>
      <c r="K254" s="117"/>
      <c r="L254" s="117"/>
      <c r="M254" s="117"/>
      <c r="N254" s="117"/>
      <c r="O254" s="117">
        <f t="shared" si="77"/>
        <v>0</v>
      </c>
      <c r="Q254" s="143"/>
      <c r="R254" s="143"/>
      <c r="S254" s="143"/>
    </row>
    <row r="255" spans="1:19" s="142" customFormat="1" ht="38.25">
      <c r="A255" s="363">
        <f t="shared" si="78"/>
        <v>226</v>
      </c>
      <c r="B255" s="419" t="s">
        <v>535</v>
      </c>
      <c r="C255" s="315" t="s">
        <v>114</v>
      </c>
      <c r="D255" s="375">
        <v>1</v>
      </c>
      <c r="E255" s="117"/>
      <c r="F255" s="117"/>
      <c r="G255" s="117"/>
      <c r="H255" s="117"/>
      <c r="I255" s="117"/>
      <c r="J255" s="117">
        <f t="shared" si="76"/>
        <v>0</v>
      </c>
      <c r="K255" s="117"/>
      <c r="L255" s="117"/>
      <c r="M255" s="117"/>
      <c r="N255" s="117"/>
      <c r="O255" s="117">
        <f t="shared" si="77"/>
        <v>0</v>
      </c>
      <c r="Q255" s="143"/>
      <c r="R255" s="143"/>
      <c r="S255" s="143"/>
    </row>
    <row r="256" spans="1:19" s="142" customFormat="1" ht="38.25">
      <c r="A256" s="363">
        <f t="shared" si="78"/>
        <v>227</v>
      </c>
      <c r="B256" s="419" t="s">
        <v>536</v>
      </c>
      <c r="C256" s="315" t="s">
        <v>114</v>
      </c>
      <c r="D256" s="375">
        <v>1</v>
      </c>
      <c r="E256" s="117"/>
      <c r="F256" s="117"/>
      <c r="G256" s="117"/>
      <c r="H256" s="117"/>
      <c r="I256" s="117"/>
      <c r="J256" s="117">
        <f t="shared" si="76"/>
        <v>0</v>
      </c>
      <c r="K256" s="117"/>
      <c r="L256" s="117"/>
      <c r="M256" s="117"/>
      <c r="N256" s="117"/>
      <c r="O256" s="117">
        <f t="shared" si="77"/>
        <v>0</v>
      </c>
      <c r="Q256" s="143"/>
      <c r="R256" s="143"/>
      <c r="S256" s="143"/>
    </row>
    <row r="257" spans="1:19" s="142" customFormat="1" ht="25.5">
      <c r="A257" s="363">
        <f t="shared" si="78"/>
        <v>228</v>
      </c>
      <c r="B257" s="419" t="s">
        <v>426</v>
      </c>
      <c r="C257" s="315" t="s">
        <v>114</v>
      </c>
      <c r="D257" s="375">
        <v>1</v>
      </c>
      <c r="E257" s="117"/>
      <c r="F257" s="117"/>
      <c r="G257" s="117"/>
      <c r="H257" s="117"/>
      <c r="I257" s="117"/>
      <c r="J257" s="117">
        <f t="shared" si="76"/>
        <v>0</v>
      </c>
      <c r="K257" s="117"/>
      <c r="L257" s="117"/>
      <c r="M257" s="117"/>
      <c r="N257" s="117"/>
      <c r="O257" s="117">
        <f t="shared" si="77"/>
        <v>0</v>
      </c>
      <c r="Q257" s="143"/>
      <c r="R257" s="143"/>
      <c r="S257" s="143"/>
    </row>
    <row r="258" spans="1:19" s="142" customFormat="1" ht="25.5">
      <c r="A258" s="363">
        <f t="shared" si="78"/>
        <v>229</v>
      </c>
      <c r="B258" s="419" t="s">
        <v>427</v>
      </c>
      <c r="C258" s="315" t="s">
        <v>114</v>
      </c>
      <c r="D258" s="375">
        <v>1</v>
      </c>
      <c r="E258" s="117"/>
      <c r="F258" s="117"/>
      <c r="G258" s="117"/>
      <c r="H258" s="117"/>
      <c r="I258" s="117"/>
      <c r="J258" s="117">
        <f t="shared" si="76"/>
        <v>0</v>
      </c>
      <c r="K258" s="117"/>
      <c r="L258" s="117"/>
      <c r="M258" s="117"/>
      <c r="N258" s="117"/>
      <c r="O258" s="117">
        <f t="shared" si="77"/>
        <v>0</v>
      </c>
      <c r="Q258" s="143"/>
      <c r="R258" s="143"/>
      <c r="S258" s="143"/>
    </row>
    <row r="259" spans="1:19" s="142" customFormat="1" ht="25.5">
      <c r="A259" s="387">
        <f t="shared" si="78"/>
        <v>230</v>
      </c>
      <c r="B259" s="421" t="s">
        <v>428</v>
      </c>
      <c r="C259" s="385" t="s">
        <v>114</v>
      </c>
      <c r="D259" s="386">
        <v>1</v>
      </c>
      <c r="E259" s="117"/>
      <c r="F259" s="117"/>
      <c r="G259" s="117"/>
      <c r="H259" s="117"/>
      <c r="I259" s="117"/>
      <c r="J259" s="117">
        <f t="shared" si="76"/>
        <v>0</v>
      </c>
      <c r="K259" s="117"/>
      <c r="L259" s="117"/>
      <c r="M259" s="117"/>
      <c r="N259" s="117"/>
      <c r="O259" s="117">
        <f t="shared" si="77"/>
        <v>0</v>
      </c>
      <c r="Q259" s="143"/>
      <c r="R259" s="143"/>
      <c r="S259" s="143"/>
    </row>
    <row r="260" spans="1:19" s="142" customFormat="1" ht="14.25">
      <c r="A260" s="387">
        <f t="shared" si="78"/>
        <v>231</v>
      </c>
      <c r="B260" s="422" t="s">
        <v>429</v>
      </c>
      <c r="C260" s="385" t="s">
        <v>114</v>
      </c>
      <c r="D260" s="388">
        <v>2</v>
      </c>
      <c r="E260" s="117"/>
      <c r="F260" s="117"/>
      <c r="G260" s="117"/>
      <c r="H260" s="117"/>
      <c r="I260" s="117"/>
      <c r="J260" s="117">
        <f t="shared" si="76"/>
        <v>0</v>
      </c>
      <c r="K260" s="117"/>
      <c r="L260" s="117"/>
      <c r="M260" s="117"/>
      <c r="N260" s="117"/>
      <c r="O260" s="117">
        <f t="shared" si="77"/>
        <v>0</v>
      </c>
      <c r="Q260" s="143"/>
      <c r="R260" s="143"/>
      <c r="S260" s="143"/>
    </row>
    <row r="261" spans="1:19" s="142" customFormat="1" ht="14.25">
      <c r="A261" s="387">
        <f t="shared" si="78"/>
        <v>232</v>
      </c>
      <c r="B261" s="422" t="s">
        <v>430</v>
      </c>
      <c r="C261" s="385" t="s">
        <v>114</v>
      </c>
      <c r="D261" s="388">
        <v>2</v>
      </c>
      <c r="E261" s="117"/>
      <c r="F261" s="117"/>
      <c r="G261" s="117"/>
      <c r="H261" s="117"/>
      <c r="I261" s="117"/>
      <c r="J261" s="117">
        <f t="shared" si="76"/>
        <v>0</v>
      </c>
      <c r="K261" s="117"/>
      <c r="L261" s="117"/>
      <c r="M261" s="117"/>
      <c r="N261" s="117"/>
      <c r="O261" s="117">
        <f t="shared" si="77"/>
        <v>0</v>
      </c>
      <c r="Q261" s="143"/>
      <c r="R261" s="143"/>
      <c r="S261" s="143"/>
    </row>
    <row r="262" spans="1:19" s="142" customFormat="1" ht="14.25">
      <c r="A262" s="387">
        <f t="shared" si="78"/>
        <v>233</v>
      </c>
      <c r="B262" s="422" t="s">
        <v>431</v>
      </c>
      <c r="C262" s="385" t="s">
        <v>114</v>
      </c>
      <c r="D262" s="388">
        <v>2</v>
      </c>
      <c r="E262" s="117"/>
      <c r="F262" s="117"/>
      <c r="G262" s="117"/>
      <c r="H262" s="117"/>
      <c r="I262" s="117"/>
      <c r="J262" s="117">
        <f t="shared" si="76"/>
        <v>0</v>
      </c>
      <c r="K262" s="117"/>
      <c r="L262" s="117"/>
      <c r="M262" s="117"/>
      <c r="N262" s="117"/>
      <c r="O262" s="117">
        <f t="shared" si="77"/>
        <v>0</v>
      </c>
      <c r="Q262" s="143"/>
      <c r="R262" s="143"/>
      <c r="S262" s="143"/>
    </row>
    <row r="263" spans="1:19" s="142" customFormat="1" ht="14.25">
      <c r="A263" s="387">
        <f t="shared" si="78"/>
        <v>234</v>
      </c>
      <c r="B263" s="394" t="s">
        <v>432</v>
      </c>
      <c r="C263" s="385" t="s">
        <v>114</v>
      </c>
      <c r="D263" s="388">
        <v>2</v>
      </c>
      <c r="E263" s="117"/>
      <c r="F263" s="117"/>
      <c r="G263" s="117"/>
      <c r="H263" s="117"/>
      <c r="I263" s="117"/>
      <c r="J263" s="117">
        <f t="shared" ref="J263:J303" si="79">G263+H263+I263</f>
        <v>0</v>
      </c>
      <c r="K263" s="117"/>
      <c r="L263" s="117"/>
      <c r="M263" s="117"/>
      <c r="N263" s="117"/>
      <c r="O263" s="117">
        <f t="shared" ref="O263:O303" si="80">N263+M263+L263</f>
        <v>0</v>
      </c>
      <c r="Q263" s="143"/>
      <c r="R263" s="143"/>
      <c r="S263" s="143"/>
    </row>
    <row r="264" spans="1:19" s="142" customFormat="1" ht="14.25">
      <c r="A264" s="387">
        <f t="shared" si="78"/>
        <v>235</v>
      </c>
      <c r="B264" s="394" t="s">
        <v>433</v>
      </c>
      <c r="C264" s="385" t="s">
        <v>114</v>
      </c>
      <c r="D264" s="388">
        <v>3</v>
      </c>
      <c r="E264" s="117"/>
      <c r="F264" s="117"/>
      <c r="G264" s="117"/>
      <c r="H264" s="117"/>
      <c r="I264" s="117"/>
      <c r="J264" s="117">
        <f t="shared" si="79"/>
        <v>0</v>
      </c>
      <c r="K264" s="117"/>
      <c r="L264" s="117"/>
      <c r="M264" s="117"/>
      <c r="N264" s="117"/>
      <c r="O264" s="117">
        <f t="shared" si="80"/>
        <v>0</v>
      </c>
      <c r="Q264" s="143"/>
      <c r="R264" s="143"/>
      <c r="S264" s="143"/>
    </row>
    <row r="265" spans="1:19" s="142" customFormat="1" ht="14.25">
      <c r="A265" s="387">
        <f t="shared" si="78"/>
        <v>236</v>
      </c>
      <c r="B265" s="394" t="s">
        <v>434</v>
      </c>
      <c r="C265" s="385" t="s">
        <v>114</v>
      </c>
      <c r="D265" s="388">
        <v>2</v>
      </c>
      <c r="E265" s="117"/>
      <c r="F265" s="117"/>
      <c r="G265" s="117"/>
      <c r="H265" s="117"/>
      <c r="I265" s="117"/>
      <c r="J265" s="117">
        <f t="shared" si="79"/>
        <v>0</v>
      </c>
      <c r="K265" s="117"/>
      <c r="L265" s="117"/>
      <c r="M265" s="117"/>
      <c r="N265" s="117"/>
      <c r="O265" s="117">
        <f t="shared" si="80"/>
        <v>0</v>
      </c>
      <c r="Q265" s="143"/>
      <c r="R265" s="143"/>
      <c r="S265" s="143"/>
    </row>
    <row r="266" spans="1:19" s="142" customFormat="1" ht="14.25">
      <c r="A266" s="387">
        <f t="shared" si="78"/>
        <v>237</v>
      </c>
      <c r="B266" s="394" t="s">
        <v>435</v>
      </c>
      <c r="C266" s="385" t="s">
        <v>114</v>
      </c>
      <c r="D266" s="388">
        <v>3</v>
      </c>
      <c r="E266" s="117"/>
      <c r="F266" s="117"/>
      <c r="G266" s="117"/>
      <c r="H266" s="117"/>
      <c r="I266" s="117"/>
      <c r="J266" s="117">
        <f t="shared" si="79"/>
        <v>0</v>
      </c>
      <c r="K266" s="117"/>
      <c r="L266" s="117"/>
      <c r="M266" s="117"/>
      <c r="N266" s="117"/>
      <c r="O266" s="117">
        <f t="shared" si="80"/>
        <v>0</v>
      </c>
      <c r="Q266" s="143"/>
      <c r="R266" s="143"/>
      <c r="S266" s="143"/>
    </row>
    <row r="267" spans="1:19" s="142" customFormat="1" ht="14.25">
      <c r="A267" s="387">
        <f t="shared" si="78"/>
        <v>238</v>
      </c>
      <c r="B267" s="394" t="s">
        <v>436</v>
      </c>
      <c r="C267" s="385" t="s">
        <v>114</v>
      </c>
      <c r="D267" s="388">
        <v>19</v>
      </c>
      <c r="E267" s="117"/>
      <c r="F267" s="117"/>
      <c r="G267" s="117"/>
      <c r="H267" s="117"/>
      <c r="I267" s="117"/>
      <c r="J267" s="117">
        <f t="shared" si="79"/>
        <v>0</v>
      </c>
      <c r="K267" s="117"/>
      <c r="L267" s="117"/>
      <c r="M267" s="117"/>
      <c r="N267" s="117"/>
      <c r="O267" s="117">
        <f t="shared" si="80"/>
        <v>0</v>
      </c>
      <c r="Q267" s="143"/>
      <c r="R267" s="143"/>
      <c r="S267" s="143"/>
    </row>
    <row r="268" spans="1:19" s="142" customFormat="1" ht="25.5">
      <c r="A268" s="387">
        <f t="shared" si="78"/>
        <v>239</v>
      </c>
      <c r="B268" s="394" t="s">
        <v>437</v>
      </c>
      <c r="C268" s="385" t="s">
        <v>114</v>
      </c>
      <c r="D268" s="386">
        <v>1</v>
      </c>
      <c r="E268" s="117"/>
      <c r="F268" s="117"/>
      <c r="G268" s="117"/>
      <c r="H268" s="117"/>
      <c r="I268" s="117"/>
      <c r="J268" s="117">
        <f t="shared" si="79"/>
        <v>0</v>
      </c>
      <c r="K268" s="117"/>
      <c r="L268" s="117"/>
      <c r="M268" s="117"/>
      <c r="N268" s="117"/>
      <c r="O268" s="117">
        <f t="shared" si="80"/>
        <v>0</v>
      </c>
      <c r="Q268" s="143"/>
      <c r="R268" s="143"/>
      <c r="S268" s="143"/>
    </row>
    <row r="269" spans="1:19" s="142" customFormat="1" ht="25.5">
      <c r="A269" s="387">
        <f t="shared" si="78"/>
        <v>240</v>
      </c>
      <c r="B269" s="394" t="s">
        <v>438</v>
      </c>
      <c r="C269" s="385" t="s">
        <v>114</v>
      </c>
      <c r="D269" s="386">
        <v>1</v>
      </c>
      <c r="E269" s="117"/>
      <c r="F269" s="117"/>
      <c r="G269" s="117"/>
      <c r="H269" s="117"/>
      <c r="I269" s="117"/>
      <c r="J269" s="117">
        <f t="shared" si="79"/>
        <v>0</v>
      </c>
      <c r="K269" s="117"/>
      <c r="L269" s="117"/>
      <c r="M269" s="117"/>
      <c r="N269" s="117"/>
      <c r="O269" s="117">
        <f t="shared" si="80"/>
        <v>0</v>
      </c>
      <c r="Q269" s="143"/>
      <c r="R269" s="143"/>
      <c r="S269" s="143"/>
    </row>
    <row r="270" spans="1:19" s="142" customFormat="1" ht="25.5">
      <c r="A270" s="387">
        <f t="shared" si="78"/>
        <v>241</v>
      </c>
      <c r="B270" s="394" t="s">
        <v>439</v>
      </c>
      <c r="C270" s="385" t="s">
        <v>114</v>
      </c>
      <c r="D270" s="386">
        <v>2</v>
      </c>
      <c r="E270" s="117"/>
      <c r="F270" s="117"/>
      <c r="G270" s="117"/>
      <c r="H270" s="117"/>
      <c r="I270" s="117"/>
      <c r="J270" s="117">
        <f t="shared" si="79"/>
        <v>0</v>
      </c>
      <c r="K270" s="117"/>
      <c r="L270" s="117"/>
      <c r="M270" s="117"/>
      <c r="N270" s="117"/>
      <c r="O270" s="117">
        <f t="shared" si="80"/>
        <v>0</v>
      </c>
      <c r="Q270" s="143"/>
      <c r="R270" s="143"/>
      <c r="S270" s="143"/>
    </row>
    <row r="271" spans="1:19" s="142" customFormat="1" ht="14.25">
      <c r="A271" s="387">
        <f t="shared" si="78"/>
        <v>242</v>
      </c>
      <c r="B271" s="394" t="s">
        <v>440</v>
      </c>
      <c r="C271" s="385" t="s">
        <v>114</v>
      </c>
      <c r="D271" s="389">
        <v>1</v>
      </c>
      <c r="E271" s="117"/>
      <c r="F271" s="117"/>
      <c r="G271" s="117"/>
      <c r="H271" s="117"/>
      <c r="I271" s="117"/>
      <c r="J271" s="117">
        <f t="shared" si="79"/>
        <v>0</v>
      </c>
      <c r="K271" s="117"/>
      <c r="L271" s="117"/>
      <c r="M271" s="117"/>
      <c r="N271" s="117"/>
      <c r="O271" s="117">
        <f t="shared" si="80"/>
        <v>0</v>
      </c>
      <c r="Q271" s="143"/>
      <c r="R271" s="143"/>
      <c r="S271" s="143"/>
    </row>
    <row r="272" spans="1:19" s="142" customFormat="1" ht="14.25">
      <c r="A272" s="387">
        <f t="shared" si="78"/>
        <v>243</v>
      </c>
      <c r="B272" s="394" t="s">
        <v>441</v>
      </c>
      <c r="C272" s="385" t="s">
        <v>114</v>
      </c>
      <c r="D272" s="389">
        <v>1</v>
      </c>
      <c r="E272" s="117"/>
      <c r="F272" s="117"/>
      <c r="G272" s="117"/>
      <c r="H272" s="117"/>
      <c r="I272" s="117"/>
      <c r="J272" s="117">
        <f t="shared" si="79"/>
        <v>0</v>
      </c>
      <c r="K272" s="117"/>
      <c r="L272" s="117"/>
      <c r="M272" s="117"/>
      <c r="N272" s="117"/>
      <c r="O272" s="117">
        <f t="shared" si="80"/>
        <v>0</v>
      </c>
      <c r="Q272" s="143"/>
      <c r="R272" s="143"/>
      <c r="S272" s="143"/>
    </row>
    <row r="273" spans="1:19" s="142" customFormat="1" ht="14.25">
      <c r="A273" s="387">
        <f t="shared" si="78"/>
        <v>244</v>
      </c>
      <c r="B273" s="394" t="s">
        <v>442</v>
      </c>
      <c r="C273" s="385" t="s">
        <v>114</v>
      </c>
      <c r="D273" s="389">
        <v>1</v>
      </c>
      <c r="E273" s="117"/>
      <c r="F273" s="117"/>
      <c r="G273" s="117"/>
      <c r="H273" s="117"/>
      <c r="I273" s="117"/>
      <c r="J273" s="117">
        <f t="shared" si="79"/>
        <v>0</v>
      </c>
      <c r="K273" s="117"/>
      <c r="L273" s="117"/>
      <c r="M273" s="117"/>
      <c r="N273" s="117"/>
      <c r="O273" s="117">
        <f t="shared" si="80"/>
        <v>0</v>
      </c>
      <c r="Q273" s="143"/>
      <c r="R273" s="143"/>
      <c r="S273" s="143"/>
    </row>
    <row r="274" spans="1:19" s="142" customFormat="1" ht="14.25">
      <c r="A274" s="387">
        <f t="shared" si="78"/>
        <v>245</v>
      </c>
      <c r="B274" s="394" t="s">
        <v>443</v>
      </c>
      <c r="C274" s="385" t="s">
        <v>114</v>
      </c>
      <c r="D274" s="389">
        <v>1</v>
      </c>
      <c r="E274" s="117"/>
      <c r="F274" s="117"/>
      <c r="G274" s="117"/>
      <c r="H274" s="117"/>
      <c r="I274" s="117"/>
      <c r="J274" s="117">
        <f t="shared" si="79"/>
        <v>0</v>
      </c>
      <c r="K274" s="117"/>
      <c r="L274" s="117"/>
      <c r="M274" s="117"/>
      <c r="N274" s="117"/>
      <c r="O274" s="117">
        <f t="shared" si="80"/>
        <v>0</v>
      </c>
      <c r="Q274" s="143"/>
      <c r="R274" s="143"/>
      <c r="S274" s="143"/>
    </row>
    <row r="275" spans="1:19" s="142" customFormat="1" ht="14.25">
      <c r="A275" s="387">
        <f t="shared" si="78"/>
        <v>246</v>
      </c>
      <c r="B275" s="394" t="s">
        <v>444</v>
      </c>
      <c r="C275" s="385" t="s">
        <v>114</v>
      </c>
      <c r="D275" s="389">
        <v>1</v>
      </c>
      <c r="E275" s="117"/>
      <c r="F275" s="117"/>
      <c r="G275" s="117"/>
      <c r="H275" s="117"/>
      <c r="I275" s="117"/>
      <c r="J275" s="117">
        <f t="shared" si="79"/>
        <v>0</v>
      </c>
      <c r="K275" s="117"/>
      <c r="L275" s="117"/>
      <c r="M275" s="117"/>
      <c r="N275" s="117"/>
      <c r="O275" s="117">
        <f t="shared" si="80"/>
        <v>0</v>
      </c>
      <c r="Q275" s="143"/>
      <c r="R275" s="143"/>
      <c r="S275" s="143"/>
    </row>
    <row r="276" spans="1:19" s="142" customFormat="1" ht="14.25">
      <c r="A276" s="387">
        <f t="shared" si="78"/>
        <v>247</v>
      </c>
      <c r="B276" s="394" t="s">
        <v>445</v>
      </c>
      <c r="C276" s="385" t="s">
        <v>114</v>
      </c>
      <c r="D276" s="389">
        <v>1</v>
      </c>
      <c r="E276" s="117"/>
      <c r="F276" s="117"/>
      <c r="G276" s="117"/>
      <c r="H276" s="117"/>
      <c r="I276" s="117"/>
      <c r="J276" s="117">
        <f t="shared" si="79"/>
        <v>0</v>
      </c>
      <c r="K276" s="117"/>
      <c r="L276" s="117"/>
      <c r="M276" s="117"/>
      <c r="N276" s="117"/>
      <c r="O276" s="117">
        <f t="shared" si="80"/>
        <v>0</v>
      </c>
      <c r="Q276" s="143"/>
      <c r="R276" s="143"/>
      <c r="S276" s="143"/>
    </row>
    <row r="277" spans="1:19" s="142" customFormat="1" ht="14.25">
      <c r="A277" s="387">
        <f t="shared" si="78"/>
        <v>248</v>
      </c>
      <c r="B277" s="394" t="s">
        <v>446</v>
      </c>
      <c r="C277" s="385" t="s">
        <v>114</v>
      </c>
      <c r="D277" s="389">
        <v>1</v>
      </c>
      <c r="E277" s="117"/>
      <c r="F277" s="117"/>
      <c r="G277" s="117"/>
      <c r="H277" s="117"/>
      <c r="I277" s="117"/>
      <c r="J277" s="117">
        <f t="shared" si="79"/>
        <v>0</v>
      </c>
      <c r="K277" s="117"/>
      <c r="L277" s="117"/>
      <c r="M277" s="117"/>
      <c r="N277" s="117"/>
      <c r="O277" s="117">
        <f t="shared" si="80"/>
        <v>0</v>
      </c>
      <c r="Q277" s="143"/>
      <c r="R277" s="143"/>
      <c r="S277" s="143"/>
    </row>
    <row r="278" spans="1:19" s="142" customFormat="1" ht="14.25">
      <c r="A278" s="387">
        <f t="shared" si="78"/>
        <v>249</v>
      </c>
      <c r="B278" s="394" t="s">
        <v>447</v>
      </c>
      <c r="C278" s="385" t="s">
        <v>114</v>
      </c>
      <c r="D278" s="389">
        <v>1</v>
      </c>
      <c r="E278" s="117"/>
      <c r="F278" s="117"/>
      <c r="G278" s="117"/>
      <c r="H278" s="117"/>
      <c r="I278" s="117"/>
      <c r="J278" s="117">
        <f t="shared" si="79"/>
        <v>0</v>
      </c>
      <c r="K278" s="117"/>
      <c r="L278" s="117"/>
      <c r="M278" s="117"/>
      <c r="N278" s="117"/>
      <c r="O278" s="117">
        <f t="shared" si="80"/>
        <v>0</v>
      </c>
      <c r="Q278" s="143"/>
      <c r="R278" s="143"/>
      <c r="S278" s="143"/>
    </row>
    <row r="279" spans="1:19" s="142" customFormat="1" ht="14.25">
      <c r="A279" s="387">
        <f t="shared" si="78"/>
        <v>250</v>
      </c>
      <c r="B279" s="423" t="s">
        <v>448</v>
      </c>
      <c r="C279" s="385" t="s">
        <v>114</v>
      </c>
      <c r="D279" s="389">
        <v>1</v>
      </c>
      <c r="E279" s="117"/>
      <c r="F279" s="117"/>
      <c r="G279" s="117"/>
      <c r="H279" s="117"/>
      <c r="I279" s="117"/>
      <c r="J279" s="117">
        <f t="shared" si="79"/>
        <v>0</v>
      </c>
      <c r="K279" s="117"/>
      <c r="L279" s="117"/>
      <c r="M279" s="117"/>
      <c r="N279" s="117"/>
      <c r="O279" s="117">
        <f t="shared" si="80"/>
        <v>0</v>
      </c>
      <c r="Q279" s="143"/>
      <c r="R279" s="143"/>
      <c r="S279" s="143"/>
    </row>
    <row r="280" spans="1:19" s="142" customFormat="1" ht="14.25">
      <c r="A280" s="387">
        <f t="shared" si="78"/>
        <v>251</v>
      </c>
      <c r="B280" s="423" t="s">
        <v>449</v>
      </c>
      <c r="C280" s="385" t="s">
        <v>114</v>
      </c>
      <c r="D280" s="389">
        <v>1</v>
      </c>
      <c r="E280" s="117"/>
      <c r="F280" s="117"/>
      <c r="G280" s="117"/>
      <c r="H280" s="117"/>
      <c r="I280" s="117"/>
      <c r="J280" s="117">
        <f t="shared" si="79"/>
        <v>0</v>
      </c>
      <c r="K280" s="117"/>
      <c r="L280" s="117"/>
      <c r="M280" s="117"/>
      <c r="N280" s="117"/>
      <c r="O280" s="117">
        <f t="shared" si="80"/>
        <v>0</v>
      </c>
      <c r="Q280" s="143"/>
      <c r="R280" s="143"/>
      <c r="S280" s="143"/>
    </row>
    <row r="281" spans="1:19" s="142" customFormat="1" ht="14.25">
      <c r="A281" s="387">
        <f t="shared" si="78"/>
        <v>252</v>
      </c>
      <c r="B281" s="413" t="s">
        <v>450</v>
      </c>
      <c r="C281" s="281" t="s">
        <v>114</v>
      </c>
      <c r="D281" s="390">
        <v>9</v>
      </c>
      <c r="E281" s="117"/>
      <c r="F281" s="117"/>
      <c r="G281" s="117"/>
      <c r="H281" s="117"/>
      <c r="I281" s="117"/>
      <c r="J281" s="117">
        <f t="shared" si="79"/>
        <v>0</v>
      </c>
      <c r="K281" s="117"/>
      <c r="L281" s="117"/>
      <c r="M281" s="117"/>
      <c r="N281" s="117"/>
      <c r="O281" s="117">
        <f t="shared" si="80"/>
        <v>0</v>
      </c>
      <c r="Q281" s="143"/>
      <c r="R281" s="143"/>
      <c r="S281" s="143"/>
    </row>
    <row r="282" spans="1:19" s="142" customFormat="1" ht="14.25">
      <c r="A282" s="387">
        <f t="shared" si="78"/>
        <v>253</v>
      </c>
      <c r="B282" s="413" t="s">
        <v>451</v>
      </c>
      <c r="C282" s="281" t="s">
        <v>114</v>
      </c>
      <c r="D282" s="390">
        <v>10</v>
      </c>
      <c r="E282" s="117"/>
      <c r="F282" s="117"/>
      <c r="G282" s="117"/>
      <c r="H282" s="117"/>
      <c r="I282" s="117"/>
      <c r="J282" s="117">
        <f t="shared" si="79"/>
        <v>0</v>
      </c>
      <c r="K282" s="117"/>
      <c r="L282" s="117"/>
      <c r="M282" s="117"/>
      <c r="N282" s="117"/>
      <c r="O282" s="117">
        <f t="shared" si="80"/>
        <v>0</v>
      </c>
      <c r="Q282" s="143"/>
      <c r="R282" s="143"/>
      <c r="S282" s="143"/>
    </row>
    <row r="283" spans="1:19" s="142" customFormat="1" ht="14.25">
      <c r="A283" s="387">
        <f t="shared" si="78"/>
        <v>254</v>
      </c>
      <c r="B283" s="413" t="s">
        <v>452</v>
      </c>
      <c r="C283" s="281" t="s">
        <v>114</v>
      </c>
      <c r="D283" s="390">
        <v>9</v>
      </c>
      <c r="E283" s="117"/>
      <c r="F283" s="117"/>
      <c r="G283" s="117"/>
      <c r="H283" s="117"/>
      <c r="I283" s="117"/>
      <c r="J283" s="117">
        <f t="shared" si="79"/>
        <v>0</v>
      </c>
      <c r="K283" s="117"/>
      <c r="L283" s="117"/>
      <c r="M283" s="117"/>
      <c r="N283" s="117"/>
      <c r="O283" s="117">
        <f t="shared" si="80"/>
        <v>0</v>
      </c>
      <c r="Q283" s="143"/>
      <c r="R283" s="143"/>
      <c r="S283" s="143"/>
    </row>
    <row r="284" spans="1:19" s="142" customFormat="1" ht="14.25">
      <c r="A284" s="387">
        <f t="shared" si="78"/>
        <v>255</v>
      </c>
      <c r="B284" s="394" t="s">
        <v>453</v>
      </c>
      <c r="C284" s="385" t="s">
        <v>114</v>
      </c>
      <c r="D284" s="389">
        <v>1</v>
      </c>
      <c r="E284" s="117"/>
      <c r="F284" s="117"/>
      <c r="G284" s="117"/>
      <c r="H284" s="117"/>
      <c r="I284" s="117"/>
      <c r="J284" s="117">
        <f t="shared" si="79"/>
        <v>0</v>
      </c>
      <c r="K284" s="117"/>
      <c r="L284" s="117"/>
      <c r="M284" s="117"/>
      <c r="N284" s="117"/>
      <c r="O284" s="117">
        <f t="shared" si="80"/>
        <v>0</v>
      </c>
      <c r="Q284" s="143"/>
      <c r="R284" s="143"/>
      <c r="S284" s="143"/>
    </row>
    <row r="285" spans="1:19" s="142" customFormat="1" ht="14.25">
      <c r="A285" s="387">
        <f t="shared" si="78"/>
        <v>256</v>
      </c>
      <c r="B285" s="394" t="s">
        <v>454</v>
      </c>
      <c r="C285" s="389" t="s">
        <v>30</v>
      </c>
      <c r="D285" s="388">
        <v>6</v>
      </c>
      <c r="E285" s="117"/>
      <c r="F285" s="117"/>
      <c r="G285" s="117"/>
      <c r="H285" s="117"/>
      <c r="I285" s="117"/>
      <c r="J285" s="117">
        <f t="shared" si="79"/>
        <v>0</v>
      </c>
      <c r="K285" s="117"/>
      <c r="L285" s="117"/>
      <c r="M285" s="117"/>
      <c r="N285" s="117"/>
      <c r="O285" s="117">
        <f t="shared" si="80"/>
        <v>0</v>
      </c>
      <c r="Q285" s="143"/>
      <c r="R285" s="143"/>
      <c r="S285" s="143"/>
    </row>
    <row r="286" spans="1:19" s="142" customFormat="1" ht="14.25">
      <c r="A286" s="387">
        <f t="shared" si="78"/>
        <v>257</v>
      </c>
      <c r="B286" s="394" t="s">
        <v>455</v>
      </c>
      <c r="C286" s="389" t="s">
        <v>30</v>
      </c>
      <c r="D286" s="388">
        <v>1</v>
      </c>
      <c r="E286" s="117"/>
      <c r="F286" s="117"/>
      <c r="G286" s="117"/>
      <c r="H286" s="117"/>
      <c r="I286" s="117"/>
      <c r="J286" s="117">
        <f t="shared" si="79"/>
        <v>0</v>
      </c>
      <c r="K286" s="117"/>
      <c r="L286" s="117"/>
      <c r="M286" s="117"/>
      <c r="N286" s="117"/>
      <c r="O286" s="117">
        <f t="shared" si="80"/>
        <v>0</v>
      </c>
      <c r="Q286" s="143"/>
      <c r="R286" s="143"/>
      <c r="S286" s="143"/>
    </row>
    <row r="287" spans="1:19" s="142" customFormat="1" ht="14.25">
      <c r="A287" s="387">
        <f t="shared" si="78"/>
        <v>258</v>
      </c>
      <c r="B287" s="394" t="s">
        <v>456</v>
      </c>
      <c r="C287" s="389" t="s">
        <v>30</v>
      </c>
      <c r="D287" s="388">
        <v>3</v>
      </c>
      <c r="E287" s="117"/>
      <c r="F287" s="117"/>
      <c r="G287" s="117"/>
      <c r="H287" s="117"/>
      <c r="I287" s="117"/>
      <c r="J287" s="117">
        <f t="shared" si="79"/>
        <v>0</v>
      </c>
      <c r="K287" s="117"/>
      <c r="L287" s="117"/>
      <c r="M287" s="117"/>
      <c r="N287" s="117"/>
      <c r="O287" s="117">
        <f t="shared" si="80"/>
        <v>0</v>
      </c>
      <c r="Q287" s="143"/>
      <c r="R287" s="143"/>
      <c r="S287" s="143"/>
    </row>
    <row r="288" spans="1:19" s="142" customFormat="1" ht="14.25">
      <c r="A288" s="387">
        <f t="shared" si="78"/>
        <v>259</v>
      </c>
      <c r="B288" s="394" t="s">
        <v>457</v>
      </c>
      <c r="C288" s="389" t="s">
        <v>30</v>
      </c>
      <c r="D288" s="388">
        <v>1</v>
      </c>
      <c r="E288" s="117"/>
      <c r="F288" s="117"/>
      <c r="G288" s="117"/>
      <c r="H288" s="117"/>
      <c r="I288" s="117"/>
      <c r="J288" s="117">
        <f t="shared" si="79"/>
        <v>0</v>
      </c>
      <c r="K288" s="117"/>
      <c r="L288" s="117"/>
      <c r="M288" s="117"/>
      <c r="N288" s="117"/>
      <c r="O288" s="117">
        <f t="shared" si="80"/>
        <v>0</v>
      </c>
      <c r="Q288" s="143"/>
      <c r="R288" s="143"/>
      <c r="S288" s="143"/>
    </row>
    <row r="289" spans="1:19" s="142" customFormat="1" ht="14.25">
      <c r="A289" s="387">
        <f t="shared" si="78"/>
        <v>260</v>
      </c>
      <c r="B289" s="394" t="s">
        <v>458</v>
      </c>
      <c r="C289" s="389" t="s">
        <v>30</v>
      </c>
      <c r="D289" s="388">
        <v>1</v>
      </c>
      <c r="E289" s="117"/>
      <c r="F289" s="117"/>
      <c r="G289" s="117"/>
      <c r="H289" s="117"/>
      <c r="I289" s="117"/>
      <c r="J289" s="117">
        <f t="shared" si="79"/>
        <v>0</v>
      </c>
      <c r="K289" s="117"/>
      <c r="L289" s="117"/>
      <c r="M289" s="117"/>
      <c r="N289" s="117"/>
      <c r="O289" s="117">
        <f t="shared" si="80"/>
        <v>0</v>
      </c>
      <c r="Q289" s="143"/>
      <c r="R289" s="143"/>
      <c r="S289" s="143"/>
    </row>
    <row r="290" spans="1:19" s="142" customFormat="1" ht="14.25">
      <c r="A290" s="387">
        <f t="shared" si="78"/>
        <v>261</v>
      </c>
      <c r="B290" s="394" t="s">
        <v>459</v>
      </c>
      <c r="C290" s="389" t="s">
        <v>30</v>
      </c>
      <c r="D290" s="388">
        <v>2</v>
      </c>
      <c r="E290" s="117"/>
      <c r="F290" s="117"/>
      <c r="G290" s="117"/>
      <c r="H290" s="117"/>
      <c r="I290" s="117"/>
      <c r="J290" s="117">
        <f t="shared" si="79"/>
        <v>0</v>
      </c>
      <c r="K290" s="117"/>
      <c r="L290" s="117"/>
      <c r="M290" s="117"/>
      <c r="N290" s="117"/>
      <c r="O290" s="117">
        <f t="shared" si="80"/>
        <v>0</v>
      </c>
      <c r="Q290" s="143"/>
      <c r="R290" s="143"/>
      <c r="S290" s="143"/>
    </row>
    <row r="291" spans="1:19" s="142" customFormat="1" ht="14.25">
      <c r="A291" s="387">
        <f t="shared" si="78"/>
        <v>262</v>
      </c>
      <c r="B291" s="394" t="s">
        <v>460</v>
      </c>
      <c r="C291" s="389" t="s">
        <v>30</v>
      </c>
      <c r="D291" s="388">
        <v>1</v>
      </c>
      <c r="E291" s="117"/>
      <c r="F291" s="117"/>
      <c r="G291" s="117"/>
      <c r="H291" s="117"/>
      <c r="I291" s="117"/>
      <c r="J291" s="117">
        <f t="shared" si="79"/>
        <v>0</v>
      </c>
      <c r="K291" s="117"/>
      <c r="L291" s="117"/>
      <c r="M291" s="117"/>
      <c r="N291" s="117"/>
      <c r="O291" s="117">
        <f t="shared" si="80"/>
        <v>0</v>
      </c>
      <c r="Q291" s="143"/>
      <c r="R291" s="143"/>
      <c r="S291" s="143"/>
    </row>
    <row r="292" spans="1:19" s="142" customFormat="1" ht="14.25">
      <c r="A292" s="387">
        <f t="shared" si="78"/>
        <v>263</v>
      </c>
      <c r="B292" s="423" t="s">
        <v>461</v>
      </c>
      <c r="C292" s="389" t="s">
        <v>30</v>
      </c>
      <c r="D292" s="389">
        <v>1</v>
      </c>
      <c r="E292" s="117"/>
      <c r="F292" s="117"/>
      <c r="G292" s="117"/>
      <c r="H292" s="117"/>
      <c r="I292" s="117"/>
      <c r="J292" s="117">
        <f t="shared" si="79"/>
        <v>0</v>
      </c>
      <c r="K292" s="117"/>
      <c r="L292" s="117"/>
      <c r="M292" s="117"/>
      <c r="N292" s="117"/>
      <c r="O292" s="117">
        <f t="shared" si="80"/>
        <v>0</v>
      </c>
      <c r="Q292" s="143"/>
      <c r="R292" s="143"/>
      <c r="S292" s="143"/>
    </row>
    <row r="293" spans="1:19" s="142" customFormat="1" ht="14.25">
      <c r="A293" s="387">
        <f t="shared" si="78"/>
        <v>264</v>
      </c>
      <c r="B293" s="423" t="s">
        <v>462</v>
      </c>
      <c r="C293" s="389" t="s">
        <v>30</v>
      </c>
      <c r="D293" s="389">
        <v>1</v>
      </c>
      <c r="E293" s="117"/>
      <c r="F293" s="117"/>
      <c r="G293" s="117"/>
      <c r="H293" s="117"/>
      <c r="I293" s="117"/>
      <c r="J293" s="117">
        <f t="shared" si="79"/>
        <v>0</v>
      </c>
      <c r="K293" s="117"/>
      <c r="L293" s="117"/>
      <c r="M293" s="117"/>
      <c r="N293" s="117"/>
      <c r="O293" s="117">
        <f t="shared" si="80"/>
        <v>0</v>
      </c>
      <c r="Q293" s="143"/>
      <c r="R293" s="143"/>
      <c r="S293" s="143"/>
    </row>
    <row r="294" spans="1:19" s="142" customFormat="1" ht="14.25">
      <c r="A294" s="387">
        <f t="shared" si="78"/>
        <v>265</v>
      </c>
      <c r="B294" s="423" t="s">
        <v>463</v>
      </c>
      <c r="C294" s="389" t="s">
        <v>30</v>
      </c>
      <c r="D294" s="389">
        <v>1</v>
      </c>
      <c r="E294" s="117"/>
      <c r="F294" s="117"/>
      <c r="G294" s="117"/>
      <c r="H294" s="117"/>
      <c r="I294" s="117"/>
      <c r="J294" s="117">
        <f t="shared" si="79"/>
        <v>0</v>
      </c>
      <c r="K294" s="117"/>
      <c r="L294" s="117"/>
      <c r="M294" s="117"/>
      <c r="N294" s="117"/>
      <c r="O294" s="117">
        <f t="shared" si="80"/>
        <v>0</v>
      </c>
      <c r="Q294" s="143"/>
      <c r="R294" s="143"/>
      <c r="S294" s="143"/>
    </row>
    <row r="295" spans="1:19" s="142" customFormat="1" ht="25.5">
      <c r="A295" s="387">
        <f t="shared" si="78"/>
        <v>266</v>
      </c>
      <c r="B295" s="394" t="s">
        <v>464</v>
      </c>
      <c r="C295" s="386" t="s">
        <v>30</v>
      </c>
      <c r="D295" s="386">
        <v>6</v>
      </c>
      <c r="E295" s="117"/>
      <c r="F295" s="117"/>
      <c r="G295" s="117"/>
      <c r="H295" s="117"/>
      <c r="I295" s="117"/>
      <c r="J295" s="117">
        <f t="shared" si="79"/>
        <v>0</v>
      </c>
      <c r="K295" s="117"/>
      <c r="L295" s="117"/>
      <c r="M295" s="117"/>
      <c r="N295" s="117"/>
      <c r="O295" s="117">
        <f t="shared" si="80"/>
        <v>0</v>
      </c>
      <c r="Q295" s="143"/>
      <c r="R295" s="143"/>
      <c r="S295" s="143"/>
    </row>
    <row r="296" spans="1:19" s="142" customFormat="1" ht="25.5">
      <c r="A296" s="387">
        <f t="shared" si="78"/>
        <v>267</v>
      </c>
      <c r="B296" s="394" t="s">
        <v>465</v>
      </c>
      <c r="C296" s="386" t="s">
        <v>30</v>
      </c>
      <c r="D296" s="386">
        <v>1</v>
      </c>
      <c r="E296" s="117"/>
      <c r="F296" s="117"/>
      <c r="G296" s="117"/>
      <c r="H296" s="117"/>
      <c r="I296" s="117"/>
      <c r="J296" s="117">
        <f t="shared" si="79"/>
        <v>0</v>
      </c>
      <c r="K296" s="117"/>
      <c r="L296" s="117"/>
      <c r="M296" s="117"/>
      <c r="N296" s="117"/>
      <c r="O296" s="117">
        <f t="shared" si="80"/>
        <v>0</v>
      </c>
      <c r="Q296" s="143"/>
      <c r="R296" s="143"/>
      <c r="S296" s="143"/>
    </row>
    <row r="297" spans="1:19" s="142" customFormat="1" ht="25.5">
      <c r="A297" s="387">
        <f t="shared" si="78"/>
        <v>268</v>
      </c>
      <c r="B297" s="394" t="s">
        <v>466</v>
      </c>
      <c r="C297" s="386" t="s">
        <v>30</v>
      </c>
      <c r="D297" s="386">
        <v>3</v>
      </c>
      <c r="E297" s="117"/>
      <c r="F297" s="117"/>
      <c r="G297" s="117"/>
      <c r="H297" s="117"/>
      <c r="I297" s="117"/>
      <c r="J297" s="117">
        <f t="shared" si="79"/>
        <v>0</v>
      </c>
      <c r="K297" s="117"/>
      <c r="L297" s="117"/>
      <c r="M297" s="117"/>
      <c r="N297" s="117"/>
      <c r="O297" s="117">
        <f t="shared" si="80"/>
        <v>0</v>
      </c>
      <c r="Q297" s="143"/>
      <c r="R297" s="143"/>
      <c r="S297" s="143"/>
    </row>
    <row r="298" spans="1:19" s="142" customFormat="1" ht="25.5">
      <c r="A298" s="387">
        <f t="shared" si="78"/>
        <v>269</v>
      </c>
      <c r="B298" s="394" t="s">
        <v>467</v>
      </c>
      <c r="C298" s="386" t="s">
        <v>30</v>
      </c>
      <c r="D298" s="386">
        <v>1</v>
      </c>
      <c r="E298" s="117"/>
      <c r="F298" s="117"/>
      <c r="G298" s="117"/>
      <c r="H298" s="117"/>
      <c r="I298" s="117"/>
      <c r="J298" s="117">
        <f t="shared" si="79"/>
        <v>0</v>
      </c>
      <c r="K298" s="117"/>
      <c r="L298" s="117"/>
      <c r="M298" s="117"/>
      <c r="N298" s="117"/>
      <c r="O298" s="117">
        <f t="shared" si="80"/>
        <v>0</v>
      </c>
      <c r="Q298" s="143"/>
      <c r="R298" s="143"/>
      <c r="S298" s="143"/>
    </row>
    <row r="299" spans="1:19" s="142" customFormat="1" ht="25.5">
      <c r="A299" s="387">
        <f t="shared" si="78"/>
        <v>270</v>
      </c>
      <c r="B299" s="394" t="s">
        <v>468</v>
      </c>
      <c r="C299" s="386" t="s">
        <v>30</v>
      </c>
      <c r="D299" s="386">
        <v>1</v>
      </c>
      <c r="E299" s="117"/>
      <c r="F299" s="117"/>
      <c r="G299" s="117"/>
      <c r="H299" s="117"/>
      <c r="I299" s="117"/>
      <c r="J299" s="117">
        <f t="shared" si="79"/>
        <v>0</v>
      </c>
      <c r="K299" s="117"/>
      <c r="L299" s="117"/>
      <c r="M299" s="117"/>
      <c r="N299" s="117"/>
      <c r="O299" s="117">
        <f t="shared" si="80"/>
        <v>0</v>
      </c>
      <c r="Q299" s="143"/>
      <c r="R299" s="143"/>
      <c r="S299" s="143"/>
    </row>
    <row r="300" spans="1:19" s="142" customFormat="1" ht="25.5">
      <c r="A300" s="387">
        <f t="shared" si="78"/>
        <v>271</v>
      </c>
      <c r="B300" s="394" t="s">
        <v>469</v>
      </c>
      <c r="C300" s="386" t="s">
        <v>30</v>
      </c>
      <c r="D300" s="386">
        <v>1</v>
      </c>
      <c r="E300" s="117"/>
      <c r="F300" s="117"/>
      <c r="G300" s="117"/>
      <c r="H300" s="117"/>
      <c r="I300" s="117"/>
      <c r="J300" s="117">
        <f t="shared" si="79"/>
        <v>0</v>
      </c>
      <c r="K300" s="117"/>
      <c r="L300" s="117"/>
      <c r="M300" s="117"/>
      <c r="N300" s="117"/>
      <c r="O300" s="117">
        <f t="shared" si="80"/>
        <v>0</v>
      </c>
      <c r="Q300" s="143"/>
      <c r="R300" s="143"/>
      <c r="S300" s="143"/>
    </row>
    <row r="301" spans="1:19" s="142" customFormat="1" ht="25.5">
      <c r="A301" s="387">
        <f t="shared" si="78"/>
        <v>272</v>
      </c>
      <c r="B301" s="394" t="s">
        <v>470</v>
      </c>
      <c r="C301" s="386" t="s">
        <v>30</v>
      </c>
      <c r="D301" s="386">
        <v>1</v>
      </c>
      <c r="E301" s="117"/>
      <c r="F301" s="117"/>
      <c r="G301" s="117"/>
      <c r="H301" s="117"/>
      <c r="I301" s="117"/>
      <c r="J301" s="117">
        <f t="shared" si="79"/>
        <v>0</v>
      </c>
      <c r="K301" s="117"/>
      <c r="L301" s="117"/>
      <c r="M301" s="117"/>
      <c r="N301" s="117"/>
      <c r="O301" s="117">
        <f t="shared" si="80"/>
        <v>0</v>
      </c>
      <c r="Q301" s="143"/>
      <c r="R301" s="143"/>
      <c r="S301" s="143"/>
    </row>
    <row r="302" spans="1:19" s="142" customFormat="1" ht="25.5">
      <c r="A302" s="387">
        <f>A299+1</f>
        <v>271</v>
      </c>
      <c r="B302" s="394" t="s">
        <v>471</v>
      </c>
      <c r="C302" s="386" t="s">
        <v>30</v>
      </c>
      <c r="D302" s="386">
        <v>2</v>
      </c>
      <c r="E302" s="117"/>
      <c r="F302" s="117"/>
      <c r="G302" s="117"/>
      <c r="H302" s="117"/>
      <c r="I302" s="117"/>
      <c r="J302" s="117">
        <f t="shared" si="79"/>
        <v>0</v>
      </c>
      <c r="K302" s="117"/>
      <c r="L302" s="117"/>
      <c r="M302" s="117"/>
      <c r="N302" s="117"/>
      <c r="O302" s="117">
        <f t="shared" si="80"/>
        <v>0</v>
      </c>
      <c r="Q302" s="143"/>
      <c r="R302" s="143"/>
      <c r="S302" s="143"/>
    </row>
    <row r="303" spans="1:19" s="142" customFormat="1" ht="25.5">
      <c r="A303" s="387">
        <f t="shared" ref="A303:A310" si="81">A302+1</f>
        <v>272</v>
      </c>
      <c r="B303" s="394" t="s">
        <v>472</v>
      </c>
      <c r="C303" s="386" t="s">
        <v>30</v>
      </c>
      <c r="D303" s="386">
        <v>1</v>
      </c>
      <c r="E303" s="117"/>
      <c r="F303" s="117"/>
      <c r="G303" s="117"/>
      <c r="H303" s="117"/>
      <c r="I303" s="117"/>
      <c r="J303" s="117">
        <f t="shared" si="79"/>
        <v>0</v>
      </c>
      <c r="K303" s="117"/>
      <c r="L303" s="117"/>
      <c r="M303" s="117"/>
      <c r="N303" s="117"/>
      <c r="O303" s="117">
        <f t="shared" si="80"/>
        <v>0</v>
      </c>
      <c r="Q303" s="143"/>
      <c r="R303" s="143"/>
      <c r="S303" s="143"/>
    </row>
    <row r="304" spans="1:19" s="142" customFormat="1" ht="25.5">
      <c r="A304" s="387">
        <f t="shared" si="81"/>
        <v>273</v>
      </c>
      <c r="B304" s="394" t="s">
        <v>473</v>
      </c>
      <c r="C304" s="386" t="s">
        <v>30</v>
      </c>
      <c r="D304" s="386">
        <v>1</v>
      </c>
      <c r="E304" s="117"/>
      <c r="F304" s="117"/>
      <c r="G304" s="117"/>
      <c r="H304" s="117"/>
      <c r="I304" s="117"/>
      <c r="J304" s="117">
        <f t="shared" ref="J304:J319" si="82">G304+H304+I304</f>
        <v>0</v>
      </c>
      <c r="K304" s="117"/>
      <c r="L304" s="117"/>
      <c r="M304" s="117"/>
      <c r="N304" s="117"/>
      <c r="O304" s="117">
        <f t="shared" ref="O304:O319" si="83">N304+M304+L304</f>
        <v>0</v>
      </c>
      <c r="Q304" s="143"/>
      <c r="R304" s="143"/>
      <c r="S304" s="143"/>
    </row>
    <row r="305" spans="1:19" s="142" customFormat="1" ht="38.25">
      <c r="A305" s="387">
        <f t="shared" si="81"/>
        <v>274</v>
      </c>
      <c r="B305" s="423" t="s">
        <v>393</v>
      </c>
      <c r="C305" s="391" t="s">
        <v>105</v>
      </c>
      <c r="D305" s="389">
        <v>3.6</v>
      </c>
      <c r="E305" s="117"/>
      <c r="F305" s="117"/>
      <c r="G305" s="117"/>
      <c r="H305" s="117"/>
      <c r="I305" s="117"/>
      <c r="J305" s="117">
        <f t="shared" si="82"/>
        <v>0</v>
      </c>
      <c r="K305" s="117"/>
      <c r="L305" s="117"/>
      <c r="M305" s="117"/>
      <c r="N305" s="117"/>
      <c r="O305" s="117">
        <f t="shared" si="83"/>
        <v>0</v>
      </c>
      <c r="Q305" s="143"/>
      <c r="R305" s="143"/>
      <c r="S305" s="143"/>
    </row>
    <row r="306" spans="1:19" s="142" customFormat="1" ht="14.25">
      <c r="A306" s="387">
        <f t="shared" si="81"/>
        <v>275</v>
      </c>
      <c r="B306" s="394" t="s">
        <v>474</v>
      </c>
      <c r="C306" s="386" t="s">
        <v>119</v>
      </c>
      <c r="D306" s="386">
        <v>1</v>
      </c>
      <c r="E306" s="117"/>
      <c r="F306" s="117"/>
      <c r="G306" s="117"/>
      <c r="H306" s="117"/>
      <c r="I306" s="117"/>
      <c r="J306" s="117">
        <f t="shared" si="82"/>
        <v>0</v>
      </c>
      <c r="K306" s="117"/>
      <c r="L306" s="117"/>
      <c r="M306" s="117"/>
      <c r="N306" s="117"/>
      <c r="O306" s="117">
        <f t="shared" si="83"/>
        <v>0</v>
      </c>
      <c r="Q306" s="143"/>
      <c r="R306" s="143"/>
      <c r="S306" s="143"/>
    </row>
    <row r="307" spans="1:19" s="142" customFormat="1" ht="14.25">
      <c r="A307" s="387">
        <f t="shared" si="81"/>
        <v>276</v>
      </c>
      <c r="B307" s="394" t="s">
        <v>475</v>
      </c>
      <c r="C307" s="386" t="s">
        <v>119</v>
      </c>
      <c r="D307" s="386">
        <v>1</v>
      </c>
      <c r="E307" s="117"/>
      <c r="F307" s="117"/>
      <c r="G307" s="117"/>
      <c r="H307" s="117"/>
      <c r="I307" s="117"/>
      <c r="J307" s="117">
        <f t="shared" si="82"/>
        <v>0</v>
      </c>
      <c r="K307" s="117"/>
      <c r="L307" s="117"/>
      <c r="M307" s="117"/>
      <c r="N307" s="117"/>
      <c r="O307" s="117">
        <f t="shared" si="83"/>
        <v>0</v>
      </c>
      <c r="Q307" s="143"/>
      <c r="R307" s="143"/>
      <c r="S307" s="143"/>
    </row>
    <row r="308" spans="1:19" s="142" customFormat="1" ht="14.25">
      <c r="A308" s="387">
        <f t="shared" si="81"/>
        <v>277</v>
      </c>
      <c r="B308" s="394" t="s">
        <v>476</v>
      </c>
      <c r="C308" s="386" t="s">
        <v>119</v>
      </c>
      <c r="D308" s="386">
        <v>1</v>
      </c>
      <c r="E308" s="117"/>
      <c r="F308" s="117"/>
      <c r="G308" s="117"/>
      <c r="H308" s="117"/>
      <c r="I308" s="117"/>
      <c r="J308" s="117">
        <f t="shared" si="82"/>
        <v>0</v>
      </c>
      <c r="K308" s="117"/>
      <c r="L308" s="117"/>
      <c r="M308" s="117"/>
      <c r="N308" s="117"/>
      <c r="O308" s="117">
        <f t="shared" si="83"/>
        <v>0</v>
      </c>
      <c r="Q308" s="143"/>
      <c r="R308" s="143"/>
      <c r="S308" s="143"/>
    </row>
    <row r="309" spans="1:19" s="142" customFormat="1" ht="14.25">
      <c r="A309" s="387">
        <f t="shared" si="81"/>
        <v>278</v>
      </c>
      <c r="B309" s="424" t="s">
        <v>477</v>
      </c>
      <c r="C309" s="386" t="s">
        <v>119</v>
      </c>
      <c r="D309" s="386">
        <v>1</v>
      </c>
      <c r="E309" s="117"/>
      <c r="F309" s="117"/>
      <c r="G309" s="117"/>
      <c r="H309" s="117"/>
      <c r="I309" s="117"/>
      <c r="J309" s="117">
        <f t="shared" si="82"/>
        <v>0</v>
      </c>
      <c r="K309" s="117"/>
      <c r="L309" s="117"/>
      <c r="M309" s="117"/>
      <c r="N309" s="117"/>
      <c r="O309" s="117">
        <f t="shared" si="83"/>
        <v>0</v>
      </c>
      <c r="Q309" s="143"/>
      <c r="R309" s="143"/>
      <c r="S309" s="143"/>
    </row>
    <row r="310" spans="1:19" s="142" customFormat="1" ht="14.25">
      <c r="A310" s="387">
        <f t="shared" si="81"/>
        <v>279</v>
      </c>
      <c r="B310" s="394" t="s">
        <v>396</v>
      </c>
      <c r="C310" s="386" t="s">
        <v>119</v>
      </c>
      <c r="D310" s="386">
        <v>1</v>
      </c>
      <c r="E310" s="117"/>
      <c r="F310" s="117"/>
      <c r="G310" s="117"/>
      <c r="H310" s="117"/>
      <c r="I310" s="117"/>
      <c r="J310" s="117">
        <f t="shared" si="82"/>
        <v>0</v>
      </c>
      <c r="K310" s="117"/>
      <c r="L310" s="117"/>
      <c r="M310" s="117"/>
      <c r="N310" s="117"/>
      <c r="O310" s="117">
        <f t="shared" si="83"/>
        <v>0</v>
      </c>
      <c r="Q310" s="143"/>
      <c r="R310" s="143"/>
      <c r="S310" s="143"/>
    </row>
    <row r="311" spans="1:19" s="142" customFormat="1" ht="14.25">
      <c r="A311" s="387"/>
      <c r="B311" s="425" t="s">
        <v>478</v>
      </c>
      <c r="C311" s="389"/>
      <c r="D311" s="389"/>
      <c r="E311" s="117"/>
      <c r="F311" s="117"/>
      <c r="G311" s="117"/>
      <c r="H311" s="117"/>
      <c r="I311" s="117"/>
      <c r="J311" s="117"/>
      <c r="K311" s="117"/>
      <c r="L311" s="117"/>
      <c r="M311" s="117"/>
      <c r="N311" s="117"/>
      <c r="O311" s="117"/>
      <c r="Q311" s="143"/>
      <c r="R311" s="143"/>
      <c r="S311" s="143"/>
    </row>
    <row r="312" spans="1:19" s="142" customFormat="1" ht="25.5">
      <c r="A312" s="387">
        <f>A310+1</f>
        <v>280</v>
      </c>
      <c r="B312" s="394" t="s">
        <v>528</v>
      </c>
      <c r="C312" s="385" t="s">
        <v>114</v>
      </c>
      <c r="D312" s="386">
        <v>1</v>
      </c>
      <c r="E312" s="117"/>
      <c r="F312" s="117"/>
      <c r="G312" s="117"/>
      <c r="H312" s="117"/>
      <c r="I312" s="117"/>
      <c r="J312" s="117">
        <f t="shared" si="82"/>
        <v>0</v>
      </c>
      <c r="K312" s="117"/>
      <c r="L312" s="117"/>
      <c r="M312" s="117"/>
      <c r="N312" s="117"/>
      <c r="O312" s="117">
        <f t="shared" si="83"/>
        <v>0</v>
      </c>
      <c r="Q312" s="143"/>
      <c r="R312" s="143"/>
      <c r="S312" s="143"/>
    </row>
    <row r="313" spans="1:19" s="142" customFormat="1" ht="25.5">
      <c r="A313" s="387">
        <f t="shared" ref="A313:A373" si="84">A312+1</f>
        <v>281</v>
      </c>
      <c r="B313" s="394" t="s">
        <v>529</v>
      </c>
      <c r="C313" s="385" t="s">
        <v>114</v>
      </c>
      <c r="D313" s="386">
        <v>1</v>
      </c>
      <c r="E313" s="117"/>
      <c r="F313" s="117"/>
      <c r="G313" s="117"/>
      <c r="H313" s="117"/>
      <c r="I313" s="117"/>
      <c r="J313" s="117">
        <f t="shared" si="82"/>
        <v>0</v>
      </c>
      <c r="K313" s="117"/>
      <c r="L313" s="117"/>
      <c r="M313" s="117"/>
      <c r="N313" s="117"/>
      <c r="O313" s="117">
        <f t="shared" si="83"/>
        <v>0</v>
      </c>
      <c r="Q313" s="143"/>
      <c r="R313" s="143"/>
      <c r="S313" s="143"/>
    </row>
    <row r="314" spans="1:19" s="142" customFormat="1" ht="25.5">
      <c r="A314" s="387">
        <f t="shared" si="84"/>
        <v>282</v>
      </c>
      <c r="B314" s="394" t="s">
        <v>420</v>
      </c>
      <c r="C314" s="385" t="s">
        <v>114</v>
      </c>
      <c r="D314" s="386">
        <v>1</v>
      </c>
      <c r="E314" s="117"/>
      <c r="F314" s="117"/>
      <c r="G314" s="117"/>
      <c r="H314" s="117"/>
      <c r="I314" s="117"/>
      <c r="J314" s="117">
        <f t="shared" si="82"/>
        <v>0</v>
      </c>
      <c r="K314" s="117"/>
      <c r="L314" s="117"/>
      <c r="M314" s="117"/>
      <c r="N314" s="117"/>
      <c r="O314" s="117">
        <f t="shared" si="83"/>
        <v>0</v>
      </c>
      <c r="Q314" s="143"/>
      <c r="R314" s="143"/>
      <c r="S314" s="143"/>
    </row>
    <row r="315" spans="1:19" s="142" customFormat="1" ht="25.5">
      <c r="A315" s="387">
        <f t="shared" si="84"/>
        <v>283</v>
      </c>
      <c r="B315" s="394" t="s">
        <v>421</v>
      </c>
      <c r="C315" s="385" t="s">
        <v>114</v>
      </c>
      <c r="D315" s="386">
        <v>1</v>
      </c>
      <c r="E315" s="117"/>
      <c r="F315" s="117"/>
      <c r="G315" s="117"/>
      <c r="H315" s="117"/>
      <c r="I315" s="117"/>
      <c r="J315" s="117">
        <f t="shared" si="82"/>
        <v>0</v>
      </c>
      <c r="K315" s="117"/>
      <c r="L315" s="117"/>
      <c r="M315" s="117"/>
      <c r="N315" s="117"/>
      <c r="O315" s="117">
        <f t="shared" si="83"/>
        <v>0</v>
      </c>
      <c r="Q315" s="143"/>
      <c r="R315" s="143"/>
      <c r="S315" s="143"/>
    </row>
    <row r="316" spans="1:19" s="142" customFormat="1" ht="25.5">
      <c r="A316" s="387">
        <f t="shared" si="84"/>
        <v>284</v>
      </c>
      <c r="B316" s="394" t="s">
        <v>422</v>
      </c>
      <c r="C316" s="385" t="s">
        <v>114</v>
      </c>
      <c r="D316" s="386">
        <v>1</v>
      </c>
      <c r="E316" s="117"/>
      <c r="F316" s="117"/>
      <c r="G316" s="117"/>
      <c r="H316" s="117"/>
      <c r="I316" s="117"/>
      <c r="J316" s="117">
        <f t="shared" si="82"/>
        <v>0</v>
      </c>
      <c r="K316" s="117"/>
      <c r="L316" s="117"/>
      <c r="M316" s="117"/>
      <c r="N316" s="117"/>
      <c r="O316" s="117">
        <f t="shared" si="83"/>
        <v>0</v>
      </c>
      <c r="Q316" s="143"/>
      <c r="R316" s="143"/>
      <c r="S316" s="143"/>
    </row>
    <row r="317" spans="1:19" s="142" customFormat="1" ht="25.5">
      <c r="A317" s="387">
        <f t="shared" si="84"/>
        <v>285</v>
      </c>
      <c r="B317" s="394" t="s">
        <v>423</v>
      </c>
      <c r="C317" s="385" t="s">
        <v>114</v>
      </c>
      <c r="D317" s="386">
        <v>1</v>
      </c>
      <c r="E317" s="117"/>
      <c r="F317" s="117"/>
      <c r="G317" s="117"/>
      <c r="H317" s="117"/>
      <c r="I317" s="117"/>
      <c r="J317" s="117">
        <f t="shared" si="82"/>
        <v>0</v>
      </c>
      <c r="K317" s="117"/>
      <c r="L317" s="117"/>
      <c r="M317" s="117"/>
      <c r="N317" s="117"/>
      <c r="O317" s="117">
        <f t="shared" si="83"/>
        <v>0</v>
      </c>
      <c r="Q317" s="143"/>
      <c r="R317" s="143"/>
      <c r="S317" s="143"/>
    </row>
    <row r="318" spans="1:19" s="142" customFormat="1" ht="25.5">
      <c r="A318" s="387">
        <f t="shared" si="84"/>
        <v>286</v>
      </c>
      <c r="B318" s="394" t="s">
        <v>530</v>
      </c>
      <c r="C318" s="385" t="s">
        <v>114</v>
      </c>
      <c r="D318" s="386">
        <v>1</v>
      </c>
      <c r="E318" s="117"/>
      <c r="F318" s="117"/>
      <c r="G318" s="117"/>
      <c r="H318" s="117"/>
      <c r="I318" s="117"/>
      <c r="J318" s="117">
        <f t="shared" si="82"/>
        <v>0</v>
      </c>
      <c r="K318" s="117"/>
      <c r="L318" s="117"/>
      <c r="M318" s="117"/>
      <c r="N318" s="117"/>
      <c r="O318" s="117">
        <f t="shared" si="83"/>
        <v>0</v>
      </c>
      <c r="Q318" s="143"/>
      <c r="R318" s="143"/>
      <c r="S318" s="143"/>
    </row>
    <row r="319" spans="1:19" s="142" customFormat="1" ht="25.5">
      <c r="A319" s="387">
        <f t="shared" si="84"/>
        <v>287</v>
      </c>
      <c r="B319" s="394" t="s">
        <v>531</v>
      </c>
      <c r="C319" s="385" t="s">
        <v>114</v>
      </c>
      <c r="D319" s="386">
        <v>1</v>
      </c>
      <c r="E319" s="117"/>
      <c r="F319" s="117"/>
      <c r="G319" s="117"/>
      <c r="H319" s="117"/>
      <c r="I319" s="117"/>
      <c r="J319" s="117">
        <f t="shared" si="82"/>
        <v>0</v>
      </c>
      <c r="K319" s="117"/>
      <c r="L319" s="117"/>
      <c r="M319" s="117"/>
      <c r="N319" s="117"/>
      <c r="O319" s="117">
        <f t="shared" si="83"/>
        <v>0</v>
      </c>
      <c r="Q319" s="143"/>
      <c r="R319" s="143"/>
      <c r="S319" s="143"/>
    </row>
    <row r="320" spans="1:19" s="142" customFormat="1" ht="25.5">
      <c r="A320" s="387">
        <f t="shared" si="84"/>
        <v>288</v>
      </c>
      <c r="B320" s="394" t="s">
        <v>424</v>
      </c>
      <c r="C320" s="385" t="s">
        <v>114</v>
      </c>
      <c r="D320" s="386">
        <v>1</v>
      </c>
      <c r="E320" s="117"/>
      <c r="F320" s="117"/>
      <c r="G320" s="117"/>
      <c r="H320" s="117"/>
      <c r="I320" s="117"/>
      <c r="J320" s="117">
        <f t="shared" ref="J320:J326" si="85">G320+H320+I320</f>
        <v>0</v>
      </c>
      <c r="K320" s="117"/>
      <c r="L320" s="117"/>
      <c r="M320" s="117"/>
      <c r="N320" s="117"/>
      <c r="O320" s="117">
        <f t="shared" ref="O320:O326" si="86">N320+M320+L320</f>
        <v>0</v>
      </c>
      <c r="Q320" s="143"/>
      <c r="R320" s="143"/>
      <c r="S320" s="143"/>
    </row>
    <row r="321" spans="1:19" s="142" customFormat="1" ht="25.5">
      <c r="A321" s="387">
        <f t="shared" si="84"/>
        <v>289</v>
      </c>
      <c r="B321" s="394" t="s">
        <v>532</v>
      </c>
      <c r="C321" s="385" t="s">
        <v>114</v>
      </c>
      <c r="D321" s="386">
        <v>1</v>
      </c>
      <c r="E321" s="117"/>
      <c r="F321" s="117"/>
      <c r="G321" s="117"/>
      <c r="H321" s="117"/>
      <c r="I321" s="117"/>
      <c r="J321" s="117">
        <f t="shared" si="85"/>
        <v>0</v>
      </c>
      <c r="K321" s="117"/>
      <c r="L321" s="117"/>
      <c r="M321" s="117"/>
      <c r="N321" s="117"/>
      <c r="O321" s="117">
        <f t="shared" si="86"/>
        <v>0</v>
      </c>
      <c r="Q321" s="143"/>
      <c r="R321" s="143"/>
      <c r="S321" s="143"/>
    </row>
    <row r="322" spans="1:19" s="142" customFormat="1" ht="25.5">
      <c r="A322" s="387">
        <f t="shared" si="84"/>
        <v>290</v>
      </c>
      <c r="B322" s="394" t="s">
        <v>533</v>
      </c>
      <c r="C322" s="385" t="s">
        <v>114</v>
      </c>
      <c r="D322" s="386">
        <v>1</v>
      </c>
      <c r="E322" s="117"/>
      <c r="F322" s="117"/>
      <c r="G322" s="117"/>
      <c r="H322" s="117"/>
      <c r="I322" s="117"/>
      <c r="J322" s="117">
        <f t="shared" si="85"/>
        <v>0</v>
      </c>
      <c r="K322" s="117"/>
      <c r="L322" s="117"/>
      <c r="M322" s="117"/>
      <c r="N322" s="117"/>
      <c r="O322" s="117">
        <f t="shared" si="86"/>
        <v>0</v>
      </c>
      <c r="Q322" s="143"/>
      <c r="R322" s="143"/>
      <c r="S322" s="143"/>
    </row>
    <row r="323" spans="1:19" s="142" customFormat="1" ht="25.5">
      <c r="A323" s="387">
        <f t="shared" si="84"/>
        <v>291</v>
      </c>
      <c r="B323" s="394" t="s">
        <v>425</v>
      </c>
      <c r="C323" s="385" t="s">
        <v>114</v>
      </c>
      <c r="D323" s="386">
        <v>1</v>
      </c>
      <c r="E323" s="117"/>
      <c r="F323" s="117"/>
      <c r="G323" s="117"/>
      <c r="H323" s="117"/>
      <c r="I323" s="117"/>
      <c r="J323" s="117">
        <f t="shared" si="85"/>
        <v>0</v>
      </c>
      <c r="K323" s="117"/>
      <c r="L323" s="117"/>
      <c r="M323" s="117"/>
      <c r="N323" s="117"/>
      <c r="O323" s="117">
        <f t="shared" si="86"/>
        <v>0</v>
      </c>
      <c r="Q323" s="143"/>
      <c r="R323" s="143"/>
      <c r="S323" s="143"/>
    </row>
    <row r="324" spans="1:19" s="142" customFormat="1" ht="25.5">
      <c r="A324" s="387">
        <f t="shared" si="84"/>
        <v>292</v>
      </c>
      <c r="B324" s="394" t="s">
        <v>534</v>
      </c>
      <c r="C324" s="385" t="s">
        <v>114</v>
      </c>
      <c r="D324" s="386">
        <v>1</v>
      </c>
      <c r="E324" s="117"/>
      <c r="F324" s="117"/>
      <c r="G324" s="117"/>
      <c r="H324" s="117"/>
      <c r="I324" s="117"/>
      <c r="J324" s="117">
        <f t="shared" si="85"/>
        <v>0</v>
      </c>
      <c r="K324" s="117"/>
      <c r="L324" s="117"/>
      <c r="M324" s="117"/>
      <c r="N324" s="117"/>
      <c r="O324" s="117">
        <f t="shared" si="86"/>
        <v>0</v>
      </c>
      <c r="Q324" s="143"/>
      <c r="R324" s="143"/>
      <c r="S324" s="143"/>
    </row>
    <row r="325" spans="1:19" s="142" customFormat="1" ht="38.25">
      <c r="A325" s="387">
        <f t="shared" si="84"/>
        <v>293</v>
      </c>
      <c r="B325" s="419" t="s">
        <v>535</v>
      </c>
      <c r="C325" s="385" t="s">
        <v>114</v>
      </c>
      <c r="D325" s="386">
        <v>1</v>
      </c>
      <c r="E325" s="117"/>
      <c r="F325" s="117"/>
      <c r="G325" s="117"/>
      <c r="H325" s="117"/>
      <c r="I325" s="117"/>
      <c r="J325" s="117">
        <f t="shared" si="85"/>
        <v>0</v>
      </c>
      <c r="K325" s="117"/>
      <c r="L325" s="117"/>
      <c r="M325" s="117"/>
      <c r="N325" s="117"/>
      <c r="O325" s="117">
        <f t="shared" si="86"/>
        <v>0</v>
      </c>
      <c r="Q325" s="143"/>
      <c r="R325" s="143"/>
      <c r="S325" s="143"/>
    </row>
    <row r="326" spans="1:19" s="142" customFormat="1" ht="38.25">
      <c r="A326" s="387">
        <f t="shared" si="84"/>
        <v>294</v>
      </c>
      <c r="B326" s="419" t="s">
        <v>536</v>
      </c>
      <c r="C326" s="385" t="s">
        <v>114</v>
      </c>
      <c r="D326" s="386">
        <v>1</v>
      </c>
      <c r="E326" s="117"/>
      <c r="F326" s="117"/>
      <c r="G326" s="117"/>
      <c r="H326" s="117"/>
      <c r="I326" s="117"/>
      <c r="J326" s="117">
        <f t="shared" si="85"/>
        <v>0</v>
      </c>
      <c r="K326" s="117"/>
      <c r="L326" s="117"/>
      <c r="M326" s="117"/>
      <c r="N326" s="117"/>
      <c r="O326" s="117">
        <f t="shared" si="86"/>
        <v>0</v>
      </c>
      <c r="Q326" s="143"/>
      <c r="R326" s="143"/>
      <c r="S326" s="143"/>
    </row>
    <row r="327" spans="1:19" s="142" customFormat="1" ht="25.5">
      <c r="A327" s="387">
        <f t="shared" si="84"/>
        <v>295</v>
      </c>
      <c r="B327" s="394" t="s">
        <v>426</v>
      </c>
      <c r="C327" s="385" t="s">
        <v>114</v>
      </c>
      <c r="D327" s="386">
        <v>1</v>
      </c>
      <c r="E327" s="117"/>
      <c r="F327" s="117"/>
      <c r="G327" s="117"/>
      <c r="H327" s="117"/>
      <c r="I327" s="117"/>
      <c r="J327" s="117">
        <f t="shared" ref="J327:J342" si="87">G327+H327+I327</f>
        <v>0</v>
      </c>
      <c r="K327" s="117"/>
      <c r="L327" s="117"/>
      <c r="M327" s="117"/>
      <c r="N327" s="117"/>
      <c r="O327" s="117">
        <f t="shared" ref="O327:O342" si="88">N327+M327+L327</f>
        <v>0</v>
      </c>
      <c r="Q327" s="143"/>
      <c r="R327" s="143"/>
      <c r="S327" s="143"/>
    </row>
    <row r="328" spans="1:19" s="142" customFormat="1" ht="25.5">
      <c r="A328" s="387">
        <f t="shared" si="84"/>
        <v>296</v>
      </c>
      <c r="B328" s="394" t="s">
        <v>427</v>
      </c>
      <c r="C328" s="385" t="s">
        <v>114</v>
      </c>
      <c r="D328" s="386">
        <v>1</v>
      </c>
      <c r="E328" s="117"/>
      <c r="F328" s="117"/>
      <c r="G328" s="117"/>
      <c r="H328" s="117"/>
      <c r="I328" s="117"/>
      <c r="J328" s="117">
        <f t="shared" si="87"/>
        <v>0</v>
      </c>
      <c r="K328" s="117"/>
      <c r="L328" s="117"/>
      <c r="M328" s="117"/>
      <c r="N328" s="117"/>
      <c r="O328" s="117">
        <f t="shared" si="88"/>
        <v>0</v>
      </c>
      <c r="Q328" s="143"/>
      <c r="R328" s="143"/>
      <c r="S328" s="143"/>
    </row>
    <row r="329" spans="1:19" s="142" customFormat="1" ht="25.5">
      <c r="A329" s="387">
        <f t="shared" si="84"/>
        <v>297</v>
      </c>
      <c r="B329" s="421" t="s">
        <v>428</v>
      </c>
      <c r="C329" s="385" t="s">
        <v>114</v>
      </c>
      <c r="D329" s="386">
        <v>1</v>
      </c>
      <c r="E329" s="117"/>
      <c r="F329" s="117"/>
      <c r="G329" s="117"/>
      <c r="H329" s="117"/>
      <c r="I329" s="117"/>
      <c r="J329" s="117">
        <f t="shared" si="87"/>
        <v>0</v>
      </c>
      <c r="K329" s="117"/>
      <c r="L329" s="117"/>
      <c r="M329" s="117"/>
      <c r="N329" s="117"/>
      <c r="O329" s="117">
        <f t="shared" si="88"/>
        <v>0</v>
      </c>
      <c r="Q329" s="143"/>
      <c r="R329" s="143"/>
      <c r="S329" s="143"/>
    </row>
    <row r="330" spans="1:19" s="142" customFormat="1" ht="14.25">
      <c r="A330" s="387">
        <f t="shared" si="84"/>
        <v>298</v>
      </c>
      <c r="B330" s="422" t="s">
        <v>429</v>
      </c>
      <c r="C330" s="385" t="s">
        <v>114</v>
      </c>
      <c r="D330" s="388">
        <v>2</v>
      </c>
      <c r="E330" s="117"/>
      <c r="F330" s="117"/>
      <c r="G330" s="117"/>
      <c r="H330" s="117"/>
      <c r="I330" s="117"/>
      <c r="J330" s="117">
        <f t="shared" si="87"/>
        <v>0</v>
      </c>
      <c r="K330" s="117"/>
      <c r="L330" s="117"/>
      <c r="M330" s="117"/>
      <c r="N330" s="117"/>
      <c r="O330" s="117">
        <f t="shared" si="88"/>
        <v>0</v>
      </c>
      <c r="Q330" s="143"/>
      <c r="R330" s="143"/>
      <c r="S330" s="143"/>
    </row>
    <row r="331" spans="1:19" s="142" customFormat="1" ht="14.25">
      <c r="A331" s="387">
        <f t="shared" si="84"/>
        <v>299</v>
      </c>
      <c r="B331" s="422" t="s">
        <v>430</v>
      </c>
      <c r="C331" s="385" t="s">
        <v>114</v>
      </c>
      <c r="D331" s="388">
        <v>2</v>
      </c>
      <c r="E331" s="117"/>
      <c r="F331" s="117"/>
      <c r="G331" s="117"/>
      <c r="H331" s="117"/>
      <c r="I331" s="117"/>
      <c r="J331" s="117">
        <f t="shared" si="87"/>
        <v>0</v>
      </c>
      <c r="K331" s="117"/>
      <c r="L331" s="117"/>
      <c r="M331" s="117"/>
      <c r="N331" s="117"/>
      <c r="O331" s="117">
        <f t="shared" si="88"/>
        <v>0</v>
      </c>
      <c r="Q331" s="143"/>
      <c r="R331" s="143"/>
      <c r="S331" s="143"/>
    </row>
    <row r="332" spans="1:19" s="142" customFormat="1" ht="14.25">
      <c r="A332" s="387">
        <f t="shared" si="84"/>
        <v>300</v>
      </c>
      <c r="B332" s="422" t="s">
        <v>431</v>
      </c>
      <c r="C332" s="385" t="s">
        <v>114</v>
      </c>
      <c r="D332" s="388">
        <v>2</v>
      </c>
      <c r="E332" s="117"/>
      <c r="F332" s="117"/>
      <c r="G332" s="117"/>
      <c r="H332" s="117"/>
      <c r="I332" s="117"/>
      <c r="J332" s="117">
        <f t="shared" si="87"/>
        <v>0</v>
      </c>
      <c r="K332" s="117"/>
      <c r="L332" s="117"/>
      <c r="M332" s="117"/>
      <c r="N332" s="117"/>
      <c r="O332" s="117">
        <f t="shared" si="88"/>
        <v>0</v>
      </c>
      <c r="Q332" s="143"/>
      <c r="R332" s="143"/>
      <c r="S332" s="143"/>
    </row>
    <row r="333" spans="1:19" s="142" customFormat="1" ht="14.25">
      <c r="A333" s="387">
        <f t="shared" si="84"/>
        <v>301</v>
      </c>
      <c r="B333" s="394" t="s">
        <v>432</v>
      </c>
      <c r="C333" s="385" t="s">
        <v>114</v>
      </c>
      <c r="D333" s="388">
        <v>2</v>
      </c>
      <c r="E333" s="117"/>
      <c r="F333" s="117"/>
      <c r="G333" s="117"/>
      <c r="H333" s="117"/>
      <c r="I333" s="117"/>
      <c r="J333" s="117">
        <f t="shared" si="87"/>
        <v>0</v>
      </c>
      <c r="K333" s="117"/>
      <c r="L333" s="117"/>
      <c r="M333" s="117"/>
      <c r="N333" s="117"/>
      <c r="O333" s="117">
        <f t="shared" si="88"/>
        <v>0</v>
      </c>
      <c r="Q333" s="143"/>
      <c r="R333" s="143"/>
      <c r="S333" s="143"/>
    </row>
    <row r="334" spans="1:19" s="142" customFormat="1" ht="14.25">
      <c r="A334" s="387">
        <f t="shared" si="84"/>
        <v>302</v>
      </c>
      <c r="B334" s="394" t="s">
        <v>479</v>
      </c>
      <c r="C334" s="385" t="s">
        <v>114</v>
      </c>
      <c r="D334" s="388">
        <v>1</v>
      </c>
      <c r="E334" s="117"/>
      <c r="F334" s="117"/>
      <c r="G334" s="117"/>
      <c r="H334" s="117"/>
      <c r="I334" s="117"/>
      <c r="J334" s="117">
        <f t="shared" si="87"/>
        <v>0</v>
      </c>
      <c r="K334" s="117"/>
      <c r="L334" s="117"/>
      <c r="M334" s="117"/>
      <c r="N334" s="117"/>
      <c r="O334" s="117">
        <f t="shared" si="88"/>
        <v>0</v>
      </c>
      <c r="Q334" s="143"/>
      <c r="R334" s="143"/>
      <c r="S334" s="143"/>
    </row>
    <row r="335" spans="1:19" s="142" customFormat="1" ht="14.25">
      <c r="A335" s="387">
        <f>A333+1</f>
        <v>302</v>
      </c>
      <c r="B335" s="394" t="s">
        <v>433</v>
      </c>
      <c r="C335" s="385" t="s">
        <v>114</v>
      </c>
      <c r="D335" s="388">
        <v>2</v>
      </c>
      <c r="E335" s="117"/>
      <c r="F335" s="117"/>
      <c r="G335" s="117"/>
      <c r="H335" s="117"/>
      <c r="I335" s="117"/>
      <c r="J335" s="117">
        <f t="shared" si="87"/>
        <v>0</v>
      </c>
      <c r="K335" s="117"/>
      <c r="L335" s="117"/>
      <c r="M335" s="117"/>
      <c r="N335" s="117"/>
      <c r="O335" s="117">
        <f t="shared" si="88"/>
        <v>0</v>
      </c>
      <c r="Q335" s="143"/>
      <c r="R335" s="143"/>
      <c r="S335" s="143"/>
    </row>
    <row r="336" spans="1:19" s="142" customFormat="1" ht="14.25">
      <c r="A336" s="387">
        <f t="shared" si="84"/>
        <v>303</v>
      </c>
      <c r="B336" s="394" t="s">
        <v>435</v>
      </c>
      <c r="C336" s="385" t="s">
        <v>114</v>
      </c>
      <c r="D336" s="388">
        <v>1</v>
      </c>
      <c r="E336" s="117"/>
      <c r="F336" s="117"/>
      <c r="G336" s="117"/>
      <c r="H336" s="117"/>
      <c r="I336" s="117"/>
      <c r="J336" s="117">
        <f t="shared" si="87"/>
        <v>0</v>
      </c>
      <c r="K336" s="117"/>
      <c r="L336" s="117"/>
      <c r="M336" s="117"/>
      <c r="N336" s="117"/>
      <c r="O336" s="117">
        <f t="shared" si="88"/>
        <v>0</v>
      </c>
      <c r="Q336" s="143"/>
      <c r="R336" s="143"/>
      <c r="S336" s="143"/>
    </row>
    <row r="337" spans="1:19" s="142" customFormat="1" ht="14.25">
      <c r="A337" s="387">
        <f t="shared" si="84"/>
        <v>304</v>
      </c>
      <c r="B337" s="394" t="s">
        <v>436</v>
      </c>
      <c r="C337" s="385" t="s">
        <v>114</v>
      </c>
      <c r="D337" s="389">
        <v>17</v>
      </c>
      <c r="E337" s="117"/>
      <c r="F337" s="117"/>
      <c r="G337" s="117"/>
      <c r="H337" s="117"/>
      <c r="I337" s="117"/>
      <c r="J337" s="117">
        <f t="shared" si="87"/>
        <v>0</v>
      </c>
      <c r="K337" s="117"/>
      <c r="L337" s="117"/>
      <c r="M337" s="117"/>
      <c r="N337" s="117"/>
      <c r="O337" s="117">
        <f t="shared" si="88"/>
        <v>0</v>
      </c>
      <c r="Q337" s="143"/>
      <c r="R337" s="143"/>
      <c r="S337" s="143"/>
    </row>
    <row r="338" spans="1:19" s="142" customFormat="1" ht="25.5">
      <c r="A338" s="387">
        <f t="shared" si="84"/>
        <v>305</v>
      </c>
      <c r="B338" s="394" t="s">
        <v>480</v>
      </c>
      <c r="C338" s="385" t="s">
        <v>114</v>
      </c>
      <c r="D338" s="389">
        <v>1</v>
      </c>
      <c r="E338" s="117"/>
      <c r="F338" s="117"/>
      <c r="G338" s="117"/>
      <c r="H338" s="117"/>
      <c r="I338" s="117"/>
      <c r="J338" s="117">
        <f t="shared" si="87"/>
        <v>0</v>
      </c>
      <c r="K338" s="117"/>
      <c r="L338" s="117"/>
      <c r="M338" s="117"/>
      <c r="N338" s="117"/>
      <c r="O338" s="117">
        <f t="shared" si="88"/>
        <v>0</v>
      </c>
      <c r="Q338" s="143"/>
      <c r="R338" s="143"/>
      <c r="S338" s="143"/>
    </row>
    <row r="339" spans="1:19" s="142" customFormat="1" ht="25.5">
      <c r="A339" s="387">
        <f t="shared" si="84"/>
        <v>306</v>
      </c>
      <c r="B339" s="394" t="s">
        <v>437</v>
      </c>
      <c r="C339" s="385" t="s">
        <v>114</v>
      </c>
      <c r="D339" s="389">
        <v>1</v>
      </c>
      <c r="E339" s="117"/>
      <c r="F339" s="117"/>
      <c r="G339" s="117"/>
      <c r="H339" s="117"/>
      <c r="I339" s="117"/>
      <c r="J339" s="117">
        <f t="shared" si="87"/>
        <v>0</v>
      </c>
      <c r="K339" s="117"/>
      <c r="L339" s="117"/>
      <c r="M339" s="117"/>
      <c r="N339" s="117"/>
      <c r="O339" s="117">
        <f t="shared" si="88"/>
        <v>0</v>
      </c>
      <c r="Q339" s="143"/>
      <c r="R339" s="143"/>
      <c r="S339" s="143"/>
    </row>
    <row r="340" spans="1:19" s="142" customFormat="1" ht="14.25">
      <c r="A340" s="387">
        <f t="shared" si="84"/>
        <v>307</v>
      </c>
      <c r="B340" s="394" t="s">
        <v>440</v>
      </c>
      <c r="C340" s="385" t="s">
        <v>114</v>
      </c>
      <c r="D340" s="389">
        <v>1</v>
      </c>
      <c r="E340" s="117"/>
      <c r="F340" s="117"/>
      <c r="G340" s="117"/>
      <c r="H340" s="117"/>
      <c r="I340" s="117"/>
      <c r="J340" s="117">
        <f t="shared" si="87"/>
        <v>0</v>
      </c>
      <c r="K340" s="117"/>
      <c r="L340" s="117"/>
      <c r="M340" s="117"/>
      <c r="N340" s="117"/>
      <c r="O340" s="117">
        <f t="shared" si="88"/>
        <v>0</v>
      </c>
      <c r="Q340" s="143"/>
      <c r="R340" s="143"/>
      <c r="S340" s="143"/>
    </row>
    <row r="341" spans="1:19" s="142" customFormat="1" ht="14.25">
      <c r="A341" s="387">
        <f t="shared" si="84"/>
        <v>308</v>
      </c>
      <c r="B341" s="394" t="s">
        <v>441</v>
      </c>
      <c r="C341" s="385" t="s">
        <v>114</v>
      </c>
      <c r="D341" s="389">
        <v>1</v>
      </c>
      <c r="E341" s="117"/>
      <c r="F341" s="117"/>
      <c r="G341" s="117"/>
      <c r="H341" s="117"/>
      <c r="I341" s="117"/>
      <c r="J341" s="117">
        <f t="shared" si="87"/>
        <v>0</v>
      </c>
      <c r="K341" s="117"/>
      <c r="L341" s="117"/>
      <c r="M341" s="117"/>
      <c r="N341" s="117"/>
      <c r="O341" s="117">
        <f t="shared" si="88"/>
        <v>0</v>
      </c>
      <c r="Q341" s="143"/>
      <c r="R341" s="143"/>
      <c r="S341" s="143"/>
    </row>
    <row r="342" spans="1:19" s="142" customFormat="1" ht="14.25">
      <c r="A342" s="387">
        <f t="shared" si="84"/>
        <v>309</v>
      </c>
      <c r="B342" s="394" t="s">
        <v>442</v>
      </c>
      <c r="C342" s="385" t="s">
        <v>114</v>
      </c>
      <c r="D342" s="389">
        <v>1</v>
      </c>
      <c r="E342" s="117"/>
      <c r="F342" s="117"/>
      <c r="G342" s="117"/>
      <c r="H342" s="117"/>
      <c r="I342" s="117"/>
      <c r="J342" s="117">
        <f t="shared" si="87"/>
        <v>0</v>
      </c>
      <c r="K342" s="117"/>
      <c r="L342" s="117"/>
      <c r="M342" s="117"/>
      <c r="N342" s="117"/>
      <c r="O342" s="117">
        <f t="shared" si="88"/>
        <v>0</v>
      </c>
      <c r="Q342" s="143"/>
      <c r="R342" s="143"/>
      <c r="S342" s="143"/>
    </row>
    <row r="343" spans="1:19" s="142" customFormat="1" ht="14.25">
      <c r="A343" s="387">
        <f t="shared" si="84"/>
        <v>310</v>
      </c>
      <c r="B343" s="394" t="s">
        <v>443</v>
      </c>
      <c r="C343" s="385" t="s">
        <v>114</v>
      </c>
      <c r="D343" s="389">
        <v>1</v>
      </c>
      <c r="E343" s="117"/>
      <c r="F343" s="117"/>
      <c r="G343" s="117"/>
      <c r="H343" s="117"/>
      <c r="I343" s="117"/>
      <c r="J343" s="117">
        <f t="shared" ref="J343:J357" si="89">G343+H343+I343</f>
        <v>0</v>
      </c>
      <c r="K343" s="117"/>
      <c r="L343" s="117"/>
      <c r="M343" s="117"/>
      <c r="N343" s="117"/>
      <c r="O343" s="117">
        <f t="shared" ref="O343:O357" si="90">N343+M343+L343</f>
        <v>0</v>
      </c>
      <c r="Q343" s="143"/>
      <c r="R343" s="143"/>
      <c r="S343" s="143"/>
    </row>
    <row r="344" spans="1:19" s="142" customFormat="1" ht="14.25">
      <c r="A344" s="387">
        <f t="shared" si="84"/>
        <v>311</v>
      </c>
      <c r="B344" s="394" t="s">
        <v>444</v>
      </c>
      <c r="C344" s="385" t="s">
        <v>114</v>
      </c>
      <c r="D344" s="389">
        <v>1</v>
      </c>
      <c r="E344" s="117"/>
      <c r="F344" s="117"/>
      <c r="G344" s="117"/>
      <c r="H344" s="117"/>
      <c r="I344" s="117"/>
      <c r="J344" s="117">
        <f t="shared" si="89"/>
        <v>0</v>
      </c>
      <c r="K344" s="117"/>
      <c r="L344" s="117"/>
      <c r="M344" s="117"/>
      <c r="N344" s="117"/>
      <c r="O344" s="117">
        <f t="shared" si="90"/>
        <v>0</v>
      </c>
      <c r="Q344" s="143"/>
      <c r="R344" s="143"/>
      <c r="S344" s="143"/>
    </row>
    <row r="345" spans="1:19" s="142" customFormat="1" ht="14.25">
      <c r="A345" s="387">
        <f t="shared" si="84"/>
        <v>312</v>
      </c>
      <c r="B345" s="394" t="s">
        <v>445</v>
      </c>
      <c r="C345" s="385" t="s">
        <v>114</v>
      </c>
      <c r="D345" s="389">
        <v>1</v>
      </c>
      <c r="E345" s="117"/>
      <c r="F345" s="117"/>
      <c r="G345" s="117"/>
      <c r="H345" s="117"/>
      <c r="I345" s="117"/>
      <c r="J345" s="117">
        <f t="shared" si="89"/>
        <v>0</v>
      </c>
      <c r="K345" s="117"/>
      <c r="L345" s="117"/>
      <c r="M345" s="117"/>
      <c r="N345" s="117"/>
      <c r="O345" s="117">
        <f t="shared" si="90"/>
        <v>0</v>
      </c>
      <c r="Q345" s="143"/>
      <c r="R345" s="143"/>
      <c r="S345" s="143"/>
    </row>
    <row r="346" spans="1:19" s="142" customFormat="1" ht="14.25">
      <c r="A346" s="387">
        <f t="shared" si="84"/>
        <v>313</v>
      </c>
      <c r="B346" s="394" t="s">
        <v>446</v>
      </c>
      <c r="C346" s="385" t="s">
        <v>114</v>
      </c>
      <c r="D346" s="389">
        <v>1</v>
      </c>
      <c r="E346" s="117"/>
      <c r="F346" s="117"/>
      <c r="G346" s="117"/>
      <c r="H346" s="117"/>
      <c r="I346" s="117"/>
      <c r="J346" s="117">
        <f t="shared" si="89"/>
        <v>0</v>
      </c>
      <c r="K346" s="117"/>
      <c r="L346" s="117"/>
      <c r="M346" s="117"/>
      <c r="N346" s="117"/>
      <c r="O346" s="117">
        <f t="shared" si="90"/>
        <v>0</v>
      </c>
      <c r="Q346" s="143"/>
      <c r="R346" s="143"/>
      <c r="S346" s="143"/>
    </row>
    <row r="347" spans="1:19" s="142" customFormat="1" ht="14.25">
      <c r="A347" s="387">
        <f t="shared" si="84"/>
        <v>314</v>
      </c>
      <c r="B347" s="394" t="s">
        <v>447</v>
      </c>
      <c r="C347" s="385" t="s">
        <v>114</v>
      </c>
      <c r="D347" s="389">
        <v>1</v>
      </c>
      <c r="E347" s="117"/>
      <c r="F347" s="117"/>
      <c r="G347" s="117"/>
      <c r="H347" s="117"/>
      <c r="I347" s="117"/>
      <c r="J347" s="117">
        <f t="shared" si="89"/>
        <v>0</v>
      </c>
      <c r="K347" s="117"/>
      <c r="L347" s="117"/>
      <c r="M347" s="117"/>
      <c r="N347" s="117"/>
      <c r="O347" s="117">
        <f t="shared" si="90"/>
        <v>0</v>
      </c>
      <c r="Q347" s="143"/>
      <c r="R347" s="143"/>
      <c r="S347" s="143"/>
    </row>
    <row r="348" spans="1:19" s="142" customFormat="1" ht="14.25">
      <c r="A348" s="387">
        <f t="shared" si="84"/>
        <v>315</v>
      </c>
      <c r="B348" s="423" t="s">
        <v>448</v>
      </c>
      <c r="C348" s="385" t="s">
        <v>114</v>
      </c>
      <c r="D348" s="385">
        <v>1</v>
      </c>
      <c r="E348" s="117"/>
      <c r="F348" s="117"/>
      <c r="G348" s="117"/>
      <c r="H348" s="117"/>
      <c r="I348" s="117"/>
      <c r="J348" s="117">
        <f t="shared" si="89"/>
        <v>0</v>
      </c>
      <c r="K348" s="117"/>
      <c r="L348" s="117"/>
      <c r="M348" s="117"/>
      <c r="N348" s="117"/>
      <c r="O348" s="117">
        <f t="shared" si="90"/>
        <v>0</v>
      </c>
      <c r="Q348" s="143"/>
      <c r="R348" s="143"/>
      <c r="S348" s="143"/>
    </row>
    <row r="349" spans="1:19" s="142" customFormat="1" ht="14.25">
      <c r="A349" s="387">
        <f t="shared" si="84"/>
        <v>316</v>
      </c>
      <c r="B349" s="423" t="s">
        <v>449</v>
      </c>
      <c r="C349" s="385" t="s">
        <v>114</v>
      </c>
      <c r="D349" s="385">
        <v>1</v>
      </c>
      <c r="E349" s="117"/>
      <c r="F349" s="117"/>
      <c r="G349" s="117"/>
      <c r="H349" s="117"/>
      <c r="I349" s="117"/>
      <c r="J349" s="117">
        <f t="shared" si="89"/>
        <v>0</v>
      </c>
      <c r="K349" s="117"/>
      <c r="L349" s="117"/>
      <c r="M349" s="117"/>
      <c r="N349" s="117"/>
      <c r="O349" s="117">
        <f t="shared" si="90"/>
        <v>0</v>
      </c>
      <c r="Q349" s="143"/>
      <c r="R349" s="143"/>
      <c r="S349" s="143"/>
    </row>
    <row r="350" spans="1:19" s="142" customFormat="1" ht="14.25">
      <c r="A350" s="387">
        <f t="shared" si="84"/>
        <v>317</v>
      </c>
      <c r="B350" s="413" t="s">
        <v>450</v>
      </c>
      <c r="C350" s="281" t="s">
        <v>114</v>
      </c>
      <c r="D350" s="389">
        <v>7</v>
      </c>
      <c r="E350" s="117"/>
      <c r="F350" s="117"/>
      <c r="G350" s="117"/>
      <c r="H350" s="117"/>
      <c r="I350" s="117"/>
      <c r="J350" s="117">
        <f t="shared" si="89"/>
        <v>0</v>
      </c>
      <c r="K350" s="117"/>
      <c r="L350" s="117"/>
      <c r="M350" s="117"/>
      <c r="N350" s="117"/>
      <c r="O350" s="117">
        <f t="shared" si="90"/>
        <v>0</v>
      </c>
      <c r="Q350" s="143"/>
      <c r="R350" s="143"/>
      <c r="S350" s="143"/>
    </row>
    <row r="351" spans="1:19" s="142" customFormat="1" ht="14.25">
      <c r="A351" s="387">
        <f t="shared" si="84"/>
        <v>318</v>
      </c>
      <c r="B351" s="413" t="s">
        <v>451</v>
      </c>
      <c r="C351" s="281" t="s">
        <v>114</v>
      </c>
      <c r="D351" s="385">
        <v>8</v>
      </c>
      <c r="E351" s="117"/>
      <c r="F351" s="117"/>
      <c r="G351" s="117"/>
      <c r="H351" s="117"/>
      <c r="I351" s="117"/>
      <c r="J351" s="117">
        <f t="shared" si="89"/>
        <v>0</v>
      </c>
      <c r="K351" s="117"/>
      <c r="L351" s="117"/>
      <c r="M351" s="117"/>
      <c r="N351" s="117"/>
      <c r="O351" s="117">
        <f t="shared" si="90"/>
        <v>0</v>
      </c>
      <c r="Q351" s="143"/>
      <c r="R351" s="143"/>
      <c r="S351" s="143"/>
    </row>
    <row r="352" spans="1:19" s="142" customFormat="1" ht="14.25">
      <c r="A352" s="387">
        <f t="shared" si="84"/>
        <v>319</v>
      </c>
      <c r="B352" s="413" t="s">
        <v>452</v>
      </c>
      <c r="C352" s="281" t="s">
        <v>114</v>
      </c>
      <c r="D352" s="389">
        <v>7</v>
      </c>
      <c r="E352" s="117"/>
      <c r="F352" s="117"/>
      <c r="G352" s="117"/>
      <c r="H352" s="117"/>
      <c r="I352" s="117"/>
      <c r="J352" s="117">
        <f t="shared" si="89"/>
        <v>0</v>
      </c>
      <c r="K352" s="117"/>
      <c r="L352" s="117"/>
      <c r="M352" s="117"/>
      <c r="N352" s="117"/>
      <c r="O352" s="117">
        <f t="shared" si="90"/>
        <v>0</v>
      </c>
      <c r="Q352" s="143"/>
      <c r="R352" s="143"/>
      <c r="S352" s="143"/>
    </row>
    <row r="353" spans="1:19" s="142" customFormat="1" ht="14.25">
      <c r="A353" s="387">
        <f t="shared" si="84"/>
        <v>320</v>
      </c>
      <c r="B353" s="394" t="s">
        <v>453</v>
      </c>
      <c r="C353" s="385" t="s">
        <v>114</v>
      </c>
      <c r="D353" s="389">
        <v>1</v>
      </c>
      <c r="E353" s="117"/>
      <c r="F353" s="117"/>
      <c r="G353" s="117"/>
      <c r="H353" s="117"/>
      <c r="I353" s="117"/>
      <c r="J353" s="117">
        <f t="shared" si="89"/>
        <v>0</v>
      </c>
      <c r="K353" s="117"/>
      <c r="L353" s="117"/>
      <c r="M353" s="117"/>
      <c r="N353" s="117"/>
      <c r="O353" s="117">
        <f t="shared" si="90"/>
        <v>0</v>
      </c>
      <c r="Q353" s="143"/>
      <c r="R353" s="143"/>
      <c r="S353" s="143"/>
    </row>
    <row r="354" spans="1:19" s="142" customFormat="1" ht="14.25">
      <c r="A354" s="387">
        <f t="shared" si="84"/>
        <v>321</v>
      </c>
      <c r="B354" s="394" t="s">
        <v>454</v>
      </c>
      <c r="C354" s="386" t="s">
        <v>30</v>
      </c>
      <c r="D354" s="389">
        <v>4</v>
      </c>
      <c r="E354" s="117"/>
      <c r="F354" s="117"/>
      <c r="G354" s="117"/>
      <c r="H354" s="117"/>
      <c r="I354" s="117"/>
      <c r="J354" s="117">
        <f t="shared" si="89"/>
        <v>0</v>
      </c>
      <c r="K354" s="117"/>
      <c r="L354" s="117"/>
      <c r="M354" s="117"/>
      <c r="N354" s="117"/>
      <c r="O354" s="117">
        <f t="shared" si="90"/>
        <v>0</v>
      </c>
      <c r="Q354" s="143"/>
      <c r="R354" s="143"/>
      <c r="S354" s="143"/>
    </row>
    <row r="355" spans="1:19" s="142" customFormat="1" ht="14.25">
      <c r="A355" s="387">
        <f t="shared" si="84"/>
        <v>322</v>
      </c>
      <c r="B355" s="394" t="s">
        <v>481</v>
      </c>
      <c r="C355" s="386" t="s">
        <v>30</v>
      </c>
      <c r="D355" s="389">
        <v>1</v>
      </c>
      <c r="E355" s="117"/>
      <c r="F355" s="117"/>
      <c r="G355" s="117"/>
      <c r="H355" s="117"/>
      <c r="I355" s="117"/>
      <c r="J355" s="117">
        <f t="shared" si="89"/>
        <v>0</v>
      </c>
      <c r="K355" s="117"/>
      <c r="L355" s="117"/>
      <c r="M355" s="117"/>
      <c r="N355" s="117"/>
      <c r="O355" s="117">
        <f t="shared" si="90"/>
        <v>0</v>
      </c>
      <c r="Q355" s="143"/>
      <c r="R355" s="143"/>
      <c r="S355" s="143"/>
    </row>
    <row r="356" spans="1:19" s="142" customFormat="1" ht="14.25">
      <c r="A356" s="387">
        <f t="shared" si="84"/>
        <v>323</v>
      </c>
      <c r="B356" s="394" t="s">
        <v>482</v>
      </c>
      <c r="C356" s="386" t="s">
        <v>30</v>
      </c>
      <c r="D356" s="389">
        <v>3</v>
      </c>
      <c r="E356" s="117"/>
      <c r="F356" s="117"/>
      <c r="G356" s="117"/>
      <c r="H356" s="117"/>
      <c r="I356" s="117"/>
      <c r="J356" s="117">
        <f t="shared" si="89"/>
        <v>0</v>
      </c>
      <c r="K356" s="117"/>
      <c r="L356" s="117"/>
      <c r="M356" s="117"/>
      <c r="N356" s="117"/>
      <c r="O356" s="117">
        <f t="shared" si="90"/>
        <v>0</v>
      </c>
      <c r="Q356" s="143"/>
      <c r="R356" s="143"/>
      <c r="S356" s="143"/>
    </row>
    <row r="357" spans="1:19" s="142" customFormat="1" ht="14.25">
      <c r="A357" s="387">
        <f t="shared" si="84"/>
        <v>324</v>
      </c>
      <c r="B357" s="394" t="s">
        <v>457</v>
      </c>
      <c r="C357" s="386" t="s">
        <v>30</v>
      </c>
      <c r="D357" s="389">
        <v>1</v>
      </c>
      <c r="E357" s="117"/>
      <c r="F357" s="117"/>
      <c r="G357" s="117"/>
      <c r="H357" s="117"/>
      <c r="I357" s="117"/>
      <c r="J357" s="117">
        <f t="shared" si="89"/>
        <v>0</v>
      </c>
      <c r="K357" s="117"/>
      <c r="L357" s="117"/>
      <c r="M357" s="117"/>
      <c r="N357" s="117"/>
      <c r="O357" s="117">
        <f t="shared" si="90"/>
        <v>0</v>
      </c>
      <c r="Q357" s="143"/>
      <c r="R357" s="143"/>
      <c r="S357" s="143"/>
    </row>
    <row r="358" spans="1:19" s="142" customFormat="1" ht="14.25">
      <c r="A358" s="387">
        <f t="shared" si="84"/>
        <v>325</v>
      </c>
      <c r="B358" s="394" t="s">
        <v>459</v>
      </c>
      <c r="C358" s="386" t="s">
        <v>30</v>
      </c>
      <c r="D358" s="389">
        <v>2</v>
      </c>
      <c r="E358" s="117"/>
      <c r="F358" s="117"/>
      <c r="G358" s="117"/>
      <c r="H358" s="117"/>
      <c r="I358" s="117"/>
      <c r="J358" s="117">
        <f t="shared" ref="J358:J364" si="91">G358+H358+I358</f>
        <v>0</v>
      </c>
      <c r="K358" s="117"/>
      <c r="L358" s="117"/>
      <c r="M358" s="117"/>
      <c r="N358" s="117"/>
      <c r="O358" s="117">
        <f t="shared" ref="O358:O364" si="92">N358+M358+L358</f>
        <v>0</v>
      </c>
      <c r="Q358" s="143"/>
      <c r="R358" s="143"/>
      <c r="S358" s="143"/>
    </row>
    <row r="359" spans="1:19" s="142" customFormat="1" ht="14.25">
      <c r="A359" s="387">
        <f t="shared" si="84"/>
        <v>326</v>
      </c>
      <c r="B359" s="394" t="s">
        <v>460</v>
      </c>
      <c r="C359" s="386" t="s">
        <v>30</v>
      </c>
      <c r="D359" s="389">
        <v>1</v>
      </c>
      <c r="E359" s="117"/>
      <c r="F359" s="117"/>
      <c r="G359" s="117"/>
      <c r="H359" s="117"/>
      <c r="I359" s="117"/>
      <c r="J359" s="117">
        <f t="shared" si="91"/>
        <v>0</v>
      </c>
      <c r="K359" s="117"/>
      <c r="L359" s="117"/>
      <c r="M359" s="117"/>
      <c r="N359" s="117"/>
      <c r="O359" s="117">
        <f t="shared" si="92"/>
        <v>0</v>
      </c>
      <c r="Q359" s="143"/>
      <c r="R359" s="143"/>
      <c r="S359" s="143"/>
    </row>
    <row r="360" spans="1:19" s="142" customFormat="1" ht="14.25">
      <c r="A360" s="387">
        <f t="shared" si="84"/>
        <v>327</v>
      </c>
      <c r="B360" s="423" t="s">
        <v>461</v>
      </c>
      <c r="C360" s="386" t="s">
        <v>30</v>
      </c>
      <c r="D360" s="385">
        <v>1</v>
      </c>
      <c r="E360" s="117"/>
      <c r="F360" s="117"/>
      <c r="G360" s="117"/>
      <c r="H360" s="117"/>
      <c r="I360" s="117"/>
      <c r="J360" s="117">
        <f t="shared" si="91"/>
        <v>0</v>
      </c>
      <c r="K360" s="117"/>
      <c r="L360" s="117"/>
      <c r="M360" s="117"/>
      <c r="N360" s="117"/>
      <c r="O360" s="117">
        <f t="shared" si="92"/>
        <v>0</v>
      </c>
      <c r="Q360" s="143"/>
      <c r="R360" s="143"/>
      <c r="S360" s="143"/>
    </row>
    <row r="361" spans="1:19" s="142" customFormat="1" ht="14.25">
      <c r="A361" s="387">
        <f t="shared" si="84"/>
        <v>328</v>
      </c>
      <c r="B361" s="423" t="s">
        <v>462</v>
      </c>
      <c r="C361" s="386" t="s">
        <v>30</v>
      </c>
      <c r="D361" s="385">
        <v>1</v>
      </c>
      <c r="E361" s="117"/>
      <c r="F361" s="117"/>
      <c r="G361" s="117"/>
      <c r="H361" s="117"/>
      <c r="I361" s="117"/>
      <c r="J361" s="117">
        <f t="shared" si="91"/>
        <v>0</v>
      </c>
      <c r="K361" s="117"/>
      <c r="L361" s="117"/>
      <c r="M361" s="117"/>
      <c r="N361" s="117"/>
      <c r="O361" s="117">
        <f t="shared" si="92"/>
        <v>0</v>
      </c>
      <c r="Q361" s="143"/>
      <c r="R361" s="143"/>
      <c r="S361" s="143"/>
    </row>
    <row r="362" spans="1:19" s="142" customFormat="1" ht="14.25">
      <c r="A362" s="387">
        <f t="shared" si="84"/>
        <v>329</v>
      </c>
      <c r="B362" s="423" t="s">
        <v>463</v>
      </c>
      <c r="C362" s="386" t="s">
        <v>30</v>
      </c>
      <c r="D362" s="385">
        <v>1</v>
      </c>
      <c r="E362" s="117"/>
      <c r="F362" s="117"/>
      <c r="G362" s="117"/>
      <c r="H362" s="117"/>
      <c r="I362" s="117"/>
      <c r="J362" s="117">
        <f t="shared" si="91"/>
        <v>0</v>
      </c>
      <c r="K362" s="117"/>
      <c r="L362" s="117"/>
      <c r="M362" s="117"/>
      <c r="N362" s="117"/>
      <c r="O362" s="117">
        <f t="shared" si="92"/>
        <v>0</v>
      </c>
      <c r="Q362" s="143"/>
      <c r="R362" s="143"/>
      <c r="S362" s="143"/>
    </row>
    <row r="363" spans="1:19" s="142" customFormat="1" ht="25.5">
      <c r="A363" s="387">
        <f t="shared" si="84"/>
        <v>330</v>
      </c>
      <c r="B363" s="394" t="s">
        <v>464</v>
      </c>
      <c r="C363" s="386" t="s">
        <v>30</v>
      </c>
      <c r="D363" s="385">
        <v>4</v>
      </c>
      <c r="E363" s="117"/>
      <c r="F363" s="117"/>
      <c r="G363" s="117"/>
      <c r="H363" s="117"/>
      <c r="I363" s="117"/>
      <c r="J363" s="117">
        <f t="shared" si="91"/>
        <v>0</v>
      </c>
      <c r="K363" s="117"/>
      <c r="L363" s="117"/>
      <c r="M363" s="117"/>
      <c r="N363" s="117"/>
      <c r="O363" s="117">
        <f t="shared" si="92"/>
        <v>0</v>
      </c>
      <c r="Q363" s="143"/>
      <c r="R363" s="143"/>
      <c r="S363" s="143"/>
    </row>
    <row r="364" spans="1:19" s="142" customFormat="1" ht="25.5">
      <c r="A364" s="387">
        <f t="shared" si="84"/>
        <v>331</v>
      </c>
      <c r="B364" s="394" t="s">
        <v>465</v>
      </c>
      <c r="C364" s="386" t="s">
        <v>30</v>
      </c>
      <c r="D364" s="385">
        <v>1</v>
      </c>
      <c r="E364" s="117"/>
      <c r="F364" s="117"/>
      <c r="G364" s="117"/>
      <c r="H364" s="117"/>
      <c r="I364" s="117"/>
      <c r="J364" s="117">
        <f t="shared" si="91"/>
        <v>0</v>
      </c>
      <c r="K364" s="117"/>
      <c r="L364" s="117"/>
      <c r="M364" s="117"/>
      <c r="N364" s="117"/>
      <c r="O364" s="117">
        <f t="shared" si="92"/>
        <v>0</v>
      </c>
      <c r="Q364" s="143"/>
      <c r="R364" s="143"/>
      <c r="S364" s="143"/>
    </row>
    <row r="365" spans="1:19" s="142" customFormat="1" ht="25.5">
      <c r="A365" s="387">
        <f t="shared" si="84"/>
        <v>332</v>
      </c>
      <c r="B365" s="394" t="s">
        <v>466</v>
      </c>
      <c r="C365" s="386" t="s">
        <v>30</v>
      </c>
      <c r="D365" s="389">
        <v>3</v>
      </c>
      <c r="E365" s="117"/>
      <c r="F365" s="117"/>
      <c r="G365" s="117"/>
      <c r="H365" s="117"/>
      <c r="I365" s="117"/>
      <c r="J365" s="117">
        <f t="shared" ref="J365:J377" si="93">G365+H365+I365</f>
        <v>0</v>
      </c>
      <c r="K365" s="117"/>
      <c r="L365" s="117"/>
      <c r="M365" s="117"/>
      <c r="N365" s="117"/>
      <c r="O365" s="117">
        <f t="shared" ref="O365:O377" si="94">N365+M365+L365</f>
        <v>0</v>
      </c>
      <c r="Q365" s="143"/>
      <c r="R365" s="143"/>
      <c r="S365" s="143"/>
    </row>
    <row r="366" spans="1:19" s="142" customFormat="1" ht="25.5">
      <c r="A366" s="387">
        <f t="shared" si="84"/>
        <v>333</v>
      </c>
      <c r="B366" s="394" t="s">
        <v>467</v>
      </c>
      <c r="C366" s="386" t="s">
        <v>30</v>
      </c>
      <c r="D366" s="389">
        <v>1</v>
      </c>
      <c r="E366" s="117"/>
      <c r="F366" s="117"/>
      <c r="G366" s="117"/>
      <c r="H366" s="117"/>
      <c r="I366" s="117"/>
      <c r="J366" s="117">
        <f t="shared" si="93"/>
        <v>0</v>
      </c>
      <c r="K366" s="117"/>
      <c r="L366" s="117"/>
      <c r="M366" s="117"/>
      <c r="N366" s="117"/>
      <c r="O366" s="117">
        <f t="shared" si="94"/>
        <v>0</v>
      </c>
      <c r="Q366" s="143"/>
      <c r="R366" s="143"/>
      <c r="S366" s="143"/>
    </row>
    <row r="367" spans="1:19" s="142" customFormat="1" ht="25.5">
      <c r="A367" s="387">
        <f t="shared" si="84"/>
        <v>334</v>
      </c>
      <c r="B367" s="394" t="s">
        <v>469</v>
      </c>
      <c r="C367" s="386" t="s">
        <v>30</v>
      </c>
      <c r="D367" s="389">
        <v>1</v>
      </c>
      <c r="E367" s="117"/>
      <c r="F367" s="117"/>
      <c r="G367" s="117"/>
      <c r="H367" s="117"/>
      <c r="I367" s="117"/>
      <c r="J367" s="117">
        <f t="shared" si="93"/>
        <v>0</v>
      </c>
      <c r="K367" s="117"/>
      <c r="L367" s="117"/>
      <c r="M367" s="117"/>
      <c r="N367" s="117"/>
      <c r="O367" s="117">
        <f t="shared" si="94"/>
        <v>0</v>
      </c>
      <c r="Q367" s="143"/>
      <c r="R367" s="143"/>
      <c r="S367" s="143"/>
    </row>
    <row r="368" spans="1:19" s="142" customFormat="1" ht="25.5">
      <c r="A368" s="387">
        <f t="shared" si="84"/>
        <v>335</v>
      </c>
      <c r="B368" s="394" t="s">
        <v>470</v>
      </c>
      <c r="C368" s="386" t="s">
        <v>30</v>
      </c>
      <c r="D368" s="389">
        <v>1</v>
      </c>
      <c r="E368" s="117"/>
      <c r="F368" s="117"/>
      <c r="G368" s="117"/>
      <c r="H368" s="117"/>
      <c r="I368" s="117"/>
      <c r="J368" s="117">
        <f t="shared" si="93"/>
        <v>0</v>
      </c>
      <c r="K368" s="117"/>
      <c r="L368" s="117"/>
      <c r="M368" s="117"/>
      <c r="N368" s="117"/>
      <c r="O368" s="117">
        <f t="shared" si="94"/>
        <v>0</v>
      </c>
      <c r="Q368" s="143"/>
      <c r="R368" s="143"/>
      <c r="S368" s="143"/>
    </row>
    <row r="369" spans="1:19" s="142" customFormat="1" ht="25.5">
      <c r="A369" s="387">
        <f t="shared" si="84"/>
        <v>336</v>
      </c>
      <c r="B369" s="394" t="s">
        <v>471</v>
      </c>
      <c r="C369" s="386" t="s">
        <v>30</v>
      </c>
      <c r="D369" s="389">
        <v>2</v>
      </c>
      <c r="E369" s="117"/>
      <c r="F369" s="117"/>
      <c r="G369" s="117"/>
      <c r="H369" s="117"/>
      <c r="I369" s="117"/>
      <c r="J369" s="117">
        <f t="shared" si="93"/>
        <v>0</v>
      </c>
      <c r="K369" s="117"/>
      <c r="L369" s="117"/>
      <c r="M369" s="117"/>
      <c r="N369" s="117"/>
      <c r="O369" s="117">
        <f t="shared" si="94"/>
        <v>0</v>
      </c>
      <c r="Q369" s="143"/>
      <c r="R369" s="143"/>
      <c r="S369" s="143"/>
    </row>
    <row r="370" spans="1:19" s="142" customFormat="1" ht="25.5">
      <c r="A370" s="387">
        <f t="shared" si="84"/>
        <v>337</v>
      </c>
      <c r="B370" s="394" t="s">
        <v>472</v>
      </c>
      <c r="C370" s="386" t="s">
        <v>30</v>
      </c>
      <c r="D370" s="389">
        <v>1</v>
      </c>
      <c r="E370" s="117"/>
      <c r="F370" s="117"/>
      <c r="G370" s="117"/>
      <c r="H370" s="117"/>
      <c r="I370" s="117"/>
      <c r="J370" s="117">
        <f t="shared" si="93"/>
        <v>0</v>
      </c>
      <c r="K370" s="117"/>
      <c r="L370" s="117"/>
      <c r="M370" s="117"/>
      <c r="N370" s="117"/>
      <c r="O370" s="117">
        <f t="shared" si="94"/>
        <v>0</v>
      </c>
      <c r="Q370" s="143"/>
      <c r="R370" s="143"/>
      <c r="S370" s="143"/>
    </row>
    <row r="371" spans="1:19" s="142" customFormat="1" ht="25.5">
      <c r="A371" s="387">
        <f t="shared" si="84"/>
        <v>338</v>
      </c>
      <c r="B371" s="394" t="s">
        <v>473</v>
      </c>
      <c r="C371" s="386" t="s">
        <v>30</v>
      </c>
      <c r="D371" s="389">
        <v>1</v>
      </c>
      <c r="E371" s="117"/>
      <c r="F371" s="117"/>
      <c r="G371" s="117"/>
      <c r="H371" s="117"/>
      <c r="I371" s="117"/>
      <c r="J371" s="117">
        <f t="shared" si="93"/>
        <v>0</v>
      </c>
      <c r="K371" s="117"/>
      <c r="L371" s="117"/>
      <c r="M371" s="117"/>
      <c r="N371" s="117"/>
      <c r="O371" s="117">
        <f t="shared" si="94"/>
        <v>0</v>
      </c>
      <c r="Q371" s="143"/>
      <c r="R371" s="143"/>
      <c r="S371" s="143"/>
    </row>
    <row r="372" spans="1:19" s="142" customFormat="1" ht="38.25">
      <c r="A372" s="387">
        <f t="shared" si="84"/>
        <v>339</v>
      </c>
      <c r="B372" s="423" t="s">
        <v>393</v>
      </c>
      <c r="C372" s="391" t="s">
        <v>105</v>
      </c>
      <c r="D372" s="389">
        <v>3.2</v>
      </c>
      <c r="E372" s="117"/>
      <c r="F372" s="117"/>
      <c r="G372" s="117"/>
      <c r="H372" s="117"/>
      <c r="I372" s="117"/>
      <c r="J372" s="117">
        <f t="shared" si="93"/>
        <v>0</v>
      </c>
      <c r="K372" s="117"/>
      <c r="L372" s="117"/>
      <c r="M372" s="117"/>
      <c r="N372" s="117"/>
      <c r="O372" s="117">
        <f t="shared" si="94"/>
        <v>0</v>
      </c>
      <c r="Q372" s="143"/>
      <c r="R372" s="143"/>
      <c r="S372" s="143"/>
    </row>
    <row r="373" spans="1:19" s="142" customFormat="1" ht="14.25">
      <c r="A373" s="387">
        <f t="shared" si="84"/>
        <v>340</v>
      </c>
      <c r="B373" s="394" t="s">
        <v>474</v>
      </c>
      <c r="C373" s="386" t="s">
        <v>119</v>
      </c>
      <c r="D373" s="386">
        <v>1</v>
      </c>
      <c r="E373" s="117"/>
      <c r="F373" s="117"/>
      <c r="G373" s="117"/>
      <c r="H373" s="117"/>
      <c r="I373" s="117"/>
      <c r="J373" s="117">
        <f t="shared" si="93"/>
        <v>0</v>
      </c>
      <c r="K373" s="117"/>
      <c r="L373" s="117"/>
      <c r="M373" s="117"/>
      <c r="N373" s="117"/>
      <c r="O373" s="117">
        <f t="shared" si="94"/>
        <v>0</v>
      </c>
      <c r="Q373" s="143"/>
      <c r="R373" s="143"/>
      <c r="S373" s="143"/>
    </row>
    <row r="374" spans="1:19" s="142" customFormat="1" ht="14.25">
      <c r="A374" s="387">
        <f>A373+1</f>
        <v>341</v>
      </c>
      <c r="B374" s="394" t="s">
        <v>475</v>
      </c>
      <c r="C374" s="386" t="s">
        <v>119</v>
      </c>
      <c r="D374" s="386">
        <v>1</v>
      </c>
      <c r="E374" s="117"/>
      <c r="F374" s="117"/>
      <c r="G374" s="117"/>
      <c r="H374" s="117"/>
      <c r="I374" s="117"/>
      <c r="J374" s="117">
        <f t="shared" si="93"/>
        <v>0</v>
      </c>
      <c r="K374" s="117"/>
      <c r="L374" s="117"/>
      <c r="M374" s="117"/>
      <c r="N374" s="117"/>
      <c r="O374" s="117">
        <f t="shared" si="94"/>
        <v>0</v>
      </c>
      <c r="Q374" s="143"/>
      <c r="R374" s="143"/>
      <c r="S374" s="143"/>
    </row>
    <row r="375" spans="1:19" s="142" customFormat="1" ht="14.25">
      <c r="A375" s="387">
        <f>A374+1</f>
        <v>342</v>
      </c>
      <c r="B375" s="394" t="s">
        <v>476</v>
      </c>
      <c r="C375" s="386" t="s">
        <v>119</v>
      </c>
      <c r="D375" s="386">
        <v>1</v>
      </c>
      <c r="E375" s="117"/>
      <c r="F375" s="117"/>
      <c r="G375" s="117"/>
      <c r="H375" s="117"/>
      <c r="I375" s="117"/>
      <c r="J375" s="117">
        <f t="shared" si="93"/>
        <v>0</v>
      </c>
      <c r="K375" s="117"/>
      <c r="L375" s="117"/>
      <c r="M375" s="117"/>
      <c r="N375" s="117"/>
      <c r="O375" s="117">
        <f t="shared" si="94"/>
        <v>0</v>
      </c>
      <c r="Q375" s="143"/>
      <c r="R375" s="143"/>
      <c r="S375" s="143"/>
    </row>
    <row r="376" spans="1:19" s="142" customFormat="1" ht="14.25">
      <c r="A376" s="387">
        <f>A375+1</f>
        <v>343</v>
      </c>
      <c r="B376" s="424" t="s">
        <v>477</v>
      </c>
      <c r="C376" s="386" t="s">
        <v>119</v>
      </c>
      <c r="D376" s="386">
        <v>1</v>
      </c>
      <c r="E376" s="117"/>
      <c r="F376" s="117"/>
      <c r="G376" s="117"/>
      <c r="H376" s="117"/>
      <c r="I376" s="117"/>
      <c r="J376" s="117">
        <f t="shared" si="93"/>
        <v>0</v>
      </c>
      <c r="K376" s="117"/>
      <c r="L376" s="117"/>
      <c r="M376" s="117"/>
      <c r="N376" s="117"/>
      <c r="O376" s="117">
        <f t="shared" si="94"/>
        <v>0</v>
      </c>
      <c r="Q376" s="143"/>
      <c r="R376" s="143"/>
      <c r="S376" s="143"/>
    </row>
    <row r="377" spans="1:19" s="142" customFormat="1" ht="14.25">
      <c r="A377" s="387">
        <f>A376+1</f>
        <v>344</v>
      </c>
      <c r="B377" s="394" t="s">
        <v>396</v>
      </c>
      <c r="C377" s="386" t="s">
        <v>119</v>
      </c>
      <c r="D377" s="386">
        <v>1</v>
      </c>
      <c r="E377" s="117"/>
      <c r="F377" s="117"/>
      <c r="G377" s="117"/>
      <c r="H377" s="117"/>
      <c r="I377" s="117"/>
      <c r="J377" s="117">
        <f t="shared" si="93"/>
        <v>0</v>
      </c>
      <c r="K377" s="117"/>
      <c r="L377" s="117"/>
      <c r="M377" s="117"/>
      <c r="N377" s="117"/>
      <c r="O377" s="117">
        <f t="shared" si="94"/>
        <v>0</v>
      </c>
      <c r="Q377" s="143"/>
      <c r="R377" s="143"/>
      <c r="S377" s="143"/>
    </row>
    <row r="378" spans="1:19" s="142" customFormat="1" ht="14.25">
      <c r="A378" s="387"/>
      <c r="B378" s="425" t="s">
        <v>483</v>
      </c>
      <c r="C378" s="389"/>
      <c r="D378" s="389"/>
      <c r="E378" s="117"/>
      <c r="F378" s="117"/>
      <c r="G378" s="117"/>
      <c r="H378" s="117"/>
      <c r="I378" s="117"/>
      <c r="J378" s="117"/>
      <c r="K378" s="117"/>
      <c r="L378" s="117"/>
      <c r="M378" s="117"/>
      <c r="N378" s="117"/>
      <c r="O378" s="117"/>
      <c r="Q378" s="143"/>
      <c r="R378" s="143"/>
      <c r="S378" s="143"/>
    </row>
    <row r="379" spans="1:19" s="142" customFormat="1" ht="25.5">
      <c r="A379" s="387">
        <f>A377+1</f>
        <v>345</v>
      </c>
      <c r="B379" s="394" t="s">
        <v>528</v>
      </c>
      <c r="C379" s="385" t="s">
        <v>114</v>
      </c>
      <c r="D379" s="386">
        <v>1</v>
      </c>
      <c r="E379" s="117"/>
      <c r="F379" s="117"/>
      <c r="G379" s="117"/>
      <c r="H379" s="117"/>
      <c r="I379" s="117"/>
      <c r="J379" s="117">
        <f t="shared" ref="J379:J392" si="95">G379+H379+I379</f>
        <v>0</v>
      </c>
      <c r="K379" s="117"/>
      <c r="L379" s="117"/>
      <c r="M379" s="117"/>
      <c r="N379" s="117"/>
      <c r="O379" s="117">
        <f t="shared" ref="O379:O392" si="96">N379+M379+L379</f>
        <v>0</v>
      </c>
      <c r="Q379" s="143"/>
      <c r="R379" s="143"/>
      <c r="S379" s="143"/>
    </row>
    <row r="380" spans="1:19" s="142" customFormat="1" ht="25.5">
      <c r="A380" s="387">
        <f t="shared" ref="A380:A401" si="97">A379+1</f>
        <v>346</v>
      </c>
      <c r="B380" s="394" t="s">
        <v>529</v>
      </c>
      <c r="C380" s="385" t="s">
        <v>114</v>
      </c>
      <c r="D380" s="386">
        <v>1</v>
      </c>
      <c r="E380" s="117"/>
      <c r="F380" s="117"/>
      <c r="G380" s="117"/>
      <c r="H380" s="117"/>
      <c r="I380" s="117"/>
      <c r="J380" s="117">
        <f t="shared" si="95"/>
        <v>0</v>
      </c>
      <c r="K380" s="117"/>
      <c r="L380" s="117"/>
      <c r="M380" s="117"/>
      <c r="N380" s="117"/>
      <c r="O380" s="117">
        <f t="shared" si="96"/>
        <v>0</v>
      </c>
      <c r="Q380" s="143"/>
      <c r="R380" s="143"/>
      <c r="S380" s="143"/>
    </row>
    <row r="381" spans="1:19" s="142" customFormat="1" ht="25.5">
      <c r="A381" s="387">
        <f t="shared" si="97"/>
        <v>347</v>
      </c>
      <c r="B381" s="394" t="s">
        <v>420</v>
      </c>
      <c r="C381" s="385" t="s">
        <v>114</v>
      </c>
      <c r="D381" s="386">
        <v>1</v>
      </c>
      <c r="E381" s="117"/>
      <c r="F381" s="117"/>
      <c r="G381" s="117"/>
      <c r="H381" s="117"/>
      <c r="I381" s="117"/>
      <c r="J381" s="117">
        <f t="shared" si="95"/>
        <v>0</v>
      </c>
      <c r="K381" s="117"/>
      <c r="L381" s="117"/>
      <c r="M381" s="117"/>
      <c r="N381" s="117"/>
      <c r="O381" s="117">
        <f t="shared" si="96"/>
        <v>0</v>
      </c>
      <c r="Q381" s="143"/>
      <c r="R381" s="143"/>
      <c r="S381" s="143"/>
    </row>
    <row r="382" spans="1:19" s="142" customFormat="1" ht="25.5">
      <c r="A382" s="387">
        <f t="shared" si="97"/>
        <v>348</v>
      </c>
      <c r="B382" s="394" t="s">
        <v>421</v>
      </c>
      <c r="C382" s="385" t="s">
        <v>114</v>
      </c>
      <c r="D382" s="386">
        <v>1</v>
      </c>
      <c r="E382" s="117"/>
      <c r="F382" s="117"/>
      <c r="G382" s="117"/>
      <c r="H382" s="117"/>
      <c r="I382" s="117"/>
      <c r="J382" s="117">
        <f t="shared" si="95"/>
        <v>0</v>
      </c>
      <c r="K382" s="117"/>
      <c r="L382" s="117"/>
      <c r="M382" s="117"/>
      <c r="N382" s="117"/>
      <c r="O382" s="117">
        <f t="shared" si="96"/>
        <v>0</v>
      </c>
      <c r="Q382" s="143"/>
      <c r="R382" s="143"/>
      <c r="S382" s="143"/>
    </row>
    <row r="383" spans="1:19" s="142" customFormat="1" ht="25.5">
      <c r="A383" s="387">
        <f t="shared" si="97"/>
        <v>349</v>
      </c>
      <c r="B383" s="394" t="s">
        <v>422</v>
      </c>
      <c r="C383" s="385" t="s">
        <v>114</v>
      </c>
      <c r="D383" s="386">
        <v>1</v>
      </c>
      <c r="E383" s="117"/>
      <c r="F383" s="117"/>
      <c r="G383" s="117"/>
      <c r="H383" s="117"/>
      <c r="I383" s="117"/>
      <c r="J383" s="117">
        <f t="shared" si="95"/>
        <v>0</v>
      </c>
      <c r="K383" s="117"/>
      <c r="L383" s="117"/>
      <c r="M383" s="117"/>
      <c r="N383" s="117"/>
      <c r="O383" s="117">
        <f t="shared" si="96"/>
        <v>0</v>
      </c>
      <c r="Q383" s="143"/>
      <c r="R383" s="143"/>
      <c r="S383" s="143"/>
    </row>
    <row r="384" spans="1:19" s="142" customFormat="1" ht="25.5">
      <c r="A384" s="387">
        <f t="shared" si="97"/>
        <v>350</v>
      </c>
      <c r="B384" s="394" t="s">
        <v>423</v>
      </c>
      <c r="C384" s="385" t="s">
        <v>114</v>
      </c>
      <c r="D384" s="386">
        <v>1</v>
      </c>
      <c r="E384" s="117"/>
      <c r="F384" s="117"/>
      <c r="G384" s="117"/>
      <c r="H384" s="117"/>
      <c r="I384" s="117"/>
      <c r="J384" s="117">
        <f t="shared" si="95"/>
        <v>0</v>
      </c>
      <c r="K384" s="117"/>
      <c r="L384" s="117"/>
      <c r="M384" s="117"/>
      <c r="N384" s="117"/>
      <c r="O384" s="117">
        <f t="shared" si="96"/>
        <v>0</v>
      </c>
      <c r="Q384" s="143"/>
      <c r="R384" s="143"/>
      <c r="S384" s="143"/>
    </row>
    <row r="385" spans="1:19" s="142" customFormat="1" ht="25.5">
      <c r="A385" s="387">
        <f t="shared" si="97"/>
        <v>351</v>
      </c>
      <c r="B385" s="394" t="s">
        <v>530</v>
      </c>
      <c r="C385" s="385" t="s">
        <v>114</v>
      </c>
      <c r="D385" s="386">
        <v>1</v>
      </c>
      <c r="E385" s="117"/>
      <c r="F385" s="117"/>
      <c r="G385" s="117"/>
      <c r="H385" s="117"/>
      <c r="I385" s="117"/>
      <c r="J385" s="117">
        <f t="shared" si="95"/>
        <v>0</v>
      </c>
      <c r="K385" s="117"/>
      <c r="L385" s="117"/>
      <c r="M385" s="117"/>
      <c r="N385" s="117"/>
      <c r="O385" s="117">
        <f t="shared" si="96"/>
        <v>0</v>
      </c>
      <c r="Q385" s="143"/>
      <c r="R385" s="143"/>
      <c r="S385" s="143"/>
    </row>
    <row r="386" spans="1:19" s="142" customFormat="1" ht="25.5">
      <c r="A386" s="387">
        <f t="shared" si="97"/>
        <v>352</v>
      </c>
      <c r="B386" s="394" t="s">
        <v>531</v>
      </c>
      <c r="C386" s="385" t="s">
        <v>114</v>
      </c>
      <c r="D386" s="386">
        <v>1</v>
      </c>
      <c r="E386" s="117"/>
      <c r="F386" s="117"/>
      <c r="G386" s="117"/>
      <c r="H386" s="117"/>
      <c r="I386" s="117"/>
      <c r="J386" s="117">
        <f t="shared" si="95"/>
        <v>0</v>
      </c>
      <c r="K386" s="117"/>
      <c r="L386" s="117"/>
      <c r="M386" s="117"/>
      <c r="N386" s="117"/>
      <c r="O386" s="117">
        <f t="shared" si="96"/>
        <v>0</v>
      </c>
      <c r="Q386" s="143"/>
      <c r="R386" s="143"/>
      <c r="S386" s="143"/>
    </row>
    <row r="387" spans="1:19" s="142" customFormat="1" ht="25.5">
      <c r="A387" s="387">
        <f t="shared" si="97"/>
        <v>353</v>
      </c>
      <c r="B387" s="394" t="s">
        <v>424</v>
      </c>
      <c r="C387" s="385" t="s">
        <v>114</v>
      </c>
      <c r="D387" s="386">
        <v>1</v>
      </c>
      <c r="E387" s="117"/>
      <c r="F387" s="117"/>
      <c r="G387" s="117"/>
      <c r="H387" s="117"/>
      <c r="I387" s="117"/>
      <c r="J387" s="117">
        <f t="shared" si="95"/>
        <v>0</v>
      </c>
      <c r="K387" s="117"/>
      <c r="L387" s="117"/>
      <c r="M387" s="117"/>
      <c r="N387" s="117"/>
      <c r="O387" s="117">
        <f t="shared" si="96"/>
        <v>0</v>
      </c>
      <c r="Q387" s="143"/>
      <c r="R387" s="143"/>
      <c r="S387" s="143"/>
    </row>
    <row r="388" spans="1:19" s="142" customFormat="1" ht="25.5">
      <c r="A388" s="387">
        <f t="shared" si="97"/>
        <v>354</v>
      </c>
      <c r="B388" s="394" t="s">
        <v>532</v>
      </c>
      <c r="C388" s="385" t="s">
        <v>114</v>
      </c>
      <c r="D388" s="386">
        <v>1</v>
      </c>
      <c r="E388" s="117"/>
      <c r="F388" s="117"/>
      <c r="G388" s="117"/>
      <c r="H388" s="117"/>
      <c r="I388" s="117"/>
      <c r="J388" s="117">
        <f t="shared" si="95"/>
        <v>0</v>
      </c>
      <c r="K388" s="117"/>
      <c r="L388" s="117"/>
      <c r="M388" s="117"/>
      <c r="N388" s="117"/>
      <c r="O388" s="117">
        <f t="shared" si="96"/>
        <v>0</v>
      </c>
      <c r="Q388" s="143"/>
      <c r="R388" s="143"/>
      <c r="S388" s="143"/>
    </row>
    <row r="389" spans="1:19" s="142" customFormat="1" ht="25.5">
      <c r="A389" s="387">
        <f t="shared" si="97"/>
        <v>355</v>
      </c>
      <c r="B389" s="394" t="s">
        <v>533</v>
      </c>
      <c r="C389" s="385" t="s">
        <v>114</v>
      </c>
      <c r="D389" s="386">
        <v>1</v>
      </c>
      <c r="E389" s="117"/>
      <c r="F389" s="117"/>
      <c r="G389" s="117"/>
      <c r="H389" s="117"/>
      <c r="I389" s="117"/>
      <c r="J389" s="117">
        <f t="shared" si="95"/>
        <v>0</v>
      </c>
      <c r="K389" s="117"/>
      <c r="L389" s="117"/>
      <c r="M389" s="117"/>
      <c r="N389" s="117"/>
      <c r="O389" s="117">
        <f t="shared" si="96"/>
        <v>0</v>
      </c>
      <c r="Q389" s="143"/>
      <c r="R389" s="143"/>
      <c r="S389" s="143"/>
    </row>
    <row r="390" spans="1:19" s="142" customFormat="1" ht="25.5">
      <c r="A390" s="387">
        <f t="shared" si="97"/>
        <v>356</v>
      </c>
      <c r="B390" s="394" t="s">
        <v>425</v>
      </c>
      <c r="C390" s="385" t="s">
        <v>114</v>
      </c>
      <c r="D390" s="386">
        <v>1</v>
      </c>
      <c r="E390" s="117"/>
      <c r="F390" s="117"/>
      <c r="G390" s="117"/>
      <c r="H390" s="117"/>
      <c r="I390" s="117"/>
      <c r="J390" s="117">
        <f t="shared" si="95"/>
        <v>0</v>
      </c>
      <c r="K390" s="117"/>
      <c r="L390" s="117"/>
      <c r="M390" s="117"/>
      <c r="N390" s="117"/>
      <c r="O390" s="117">
        <f t="shared" si="96"/>
        <v>0</v>
      </c>
      <c r="Q390" s="143"/>
      <c r="R390" s="143"/>
      <c r="S390" s="143"/>
    </row>
    <row r="391" spans="1:19" s="142" customFormat="1" ht="25.5">
      <c r="A391" s="387">
        <f t="shared" si="97"/>
        <v>357</v>
      </c>
      <c r="B391" s="394" t="s">
        <v>534</v>
      </c>
      <c r="C391" s="385" t="s">
        <v>114</v>
      </c>
      <c r="D391" s="386">
        <v>1</v>
      </c>
      <c r="E391" s="117"/>
      <c r="F391" s="117"/>
      <c r="G391" s="117"/>
      <c r="H391" s="117"/>
      <c r="I391" s="117"/>
      <c r="J391" s="117">
        <f t="shared" si="95"/>
        <v>0</v>
      </c>
      <c r="K391" s="117"/>
      <c r="L391" s="117"/>
      <c r="M391" s="117"/>
      <c r="N391" s="117"/>
      <c r="O391" s="117">
        <f t="shared" si="96"/>
        <v>0</v>
      </c>
      <c r="Q391" s="143"/>
      <c r="R391" s="143"/>
      <c r="S391" s="143"/>
    </row>
    <row r="392" spans="1:19" s="142" customFormat="1" ht="38.25">
      <c r="A392" s="387">
        <f t="shared" si="97"/>
        <v>358</v>
      </c>
      <c r="B392" s="419" t="s">
        <v>535</v>
      </c>
      <c r="C392" s="385" t="s">
        <v>114</v>
      </c>
      <c r="D392" s="386">
        <v>1</v>
      </c>
      <c r="E392" s="117"/>
      <c r="F392" s="117"/>
      <c r="G392" s="117"/>
      <c r="H392" s="117"/>
      <c r="I392" s="117"/>
      <c r="J392" s="117">
        <f t="shared" si="95"/>
        <v>0</v>
      </c>
      <c r="K392" s="117"/>
      <c r="L392" s="117"/>
      <c r="M392" s="117"/>
      <c r="N392" s="117"/>
      <c r="O392" s="117">
        <f t="shared" si="96"/>
        <v>0</v>
      </c>
      <c r="Q392" s="143"/>
      <c r="R392" s="143"/>
      <c r="S392" s="143"/>
    </row>
    <row r="393" spans="1:19" s="142" customFormat="1" ht="38.25">
      <c r="A393" s="387">
        <f t="shared" si="97"/>
        <v>359</v>
      </c>
      <c r="B393" s="419" t="s">
        <v>536</v>
      </c>
      <c r="C393" s="385" t="s">
        <v>114</v>
      </c>
      <c r="D393" s="386">
        <v>1</v>
      </c>
      <c r="E393" s="117"/>
      <c r="F393" s="117"/>
      <c r="G393" s="117"/>
      <c r="H393" s="117"/>
      <c r="I393" s="117"/>
      <c r="J393" s="117">
        <f t="shared" ref="J393:J399" si="98">G393+H393+I393</f>
        <v>0</v>
      </c>
      <c r="K393" s="117"/>
      <c r="L393" s="117"/>
      <c r="M393" s="117"/>
      <c r="N393" s="117"/>
      <c r="O393" s="117">
        <f t="shared" ref="O393:O399" si="99">N393+M393+L393</f>
        <v>0</v>
      </c>
      <c r="Q393" s="143"/>
      <c r="R393" s="143"/>
      <c r="S393" s="143"/>
    </row>
    <row r="394" spans="1:19" s="142" customFormat="1" ht="25.5">
      <c r="A394" s="387">
        <f t="shared" si="97"/>
        <v>360</v>
      </c>
      <c r="B394" s="394" t="s">
        <v>426</v>
      </c>
      <c r="C394" s="385" t="s">
        <v>114</v>
      </c>
      <c r="D394" s="386">
        <v>1</v>
      </c>
      <c r="E394" s="117"/>
      <c r="F394" s="117"/>
      <c r="G394" s="117"/>
      <c r="H394" s="117"/>
      <c r="I394" s="117"/>
      <c r="J394" s="117">
        <f t="shared" si="98"/>
        <v>0</v>
      </c>
      <c r="K394" s="117"/>
      <c r="L394" s="117"/>
      <c r="M394" s="117"/>
      <c r="N394" s="117"/>
      <c r="O394" s="117">
        <f t="shared" si="99"/>
        <v>0</v>
      </c>
      <c r="Q394" s="143"/>
      <c r="R394" s="143"/>
      <c r="S394" s="143"/>
    </row>
    <row r="395" spans="1:19" s="142" customFormat="1" ht="25.5">
      <c r="A395" s="387">
        <f t="shared" si="97"/>
        <v>361</v>
      </c>
      <c r="B395" s="394" t="s">
        <v>427</v>
      </c>
      <c r="C395" s="385" t="s">
        <v>114</v>
      </c>
      <c r="D395" s="386">
        <v>1</v>
      </c>
      <c r="E395" s="117"/>
      <c r="F395" s="117"/>
      <c r="G395" s="117"/>
      <c r="H395" s="117"/>
      <c r="I395" s="117"/>
      <c r="J395" s="117">
        <f t="shared" si="98"/>
        <v>0</v>
      </c>
      <c r="K395" s="117"/>
      <c r="L395" s="117"/>
      <c r="M395" s="117"/>
      <c r="N395" s="117"/>
      <c r="O395" s="117">
        <f t="shared" si="99"/>
        <v>0</v>
      </c>
      <c r="Q395" s="143"/>
      <c r="R395" s="143"/>
      <c r="S395" s="143"/>
    </row>
    <row r="396" spans="1:19" s="142" customFormat="1" ht="25.5">
      <c r="A396" s="387">
        <f t="shared" si="97"/>
        <v>362</v>
      </c>
      <c r="B396" s="421" t="s">
        <v>428</v>
      </c>
      <c r="C396" s="385" t="s">
        <v>114</v>
      </c>
      <c r="D396" s="386">
        <v>1</v>
      </c>
      <c r="E396" s="117"/>
      <c r="F396" s="117"/>
      <c r="G396" s="117"/>
      <c r="H396" s="117"/>
      <c r="I396" s="117"/>
      <c r="J396" s="117">
        <f t="shared" si="98"/>
        <v>0</v>
      </c>
      <c r="K396" s="117"/>
      <c r="L396" s="117"/>
      <c r="M396" s="117"/>
      <c r="N396" s="117"/>
      <c r="O396" s="117">
        <f t="shared" si="99"/>
        <v>0</v>
      </c>
      <c r="Q396" s="143"/>
      <c r="R396" s="143"/>
      <c r="S396" s="143"/>
    </row>
    <row r="397" spans="1:19" s="142" customFormat="1" ht="14.25">
      <c r="A397" s="387">
        <f t="shared" si="97"/>
        <v>363</v>
      </c>
      <c r="B397" s="422" t="s">
        <v>429</v>
      </c>
      <c r="C397" s="385" t="s">
        <v>114</v>
      </c>
      <c r="D397" s="388">
        <v>2</v>
      </c>
      <c r="E397" s="117"/>
      <c r="F397" s="117"/>
      <c r="G397" s="117"/>
      <c r="H397" s="117"/>
      <c r="I397" s="117"/>
      <c r="J397" s="117">
        <f t="shared" si="98"/>
        <v>0</v>
      </c>
      <c r="K397" s="117"/>
      <c r="L397" s="117"/>
      <c r="M397" s="117"/>
      <c r="N397" s="117"/>
      <c r="O397" s="117">
        <f t="shared" si="99"/>
        <v>0</v>
      </c>
      <c r="Q397" s="143"/>
      <c r="R397" s="143"/>
      <c r="S397" s="143"/>
    </row>
    <row r="398" spans="1:19" s="142" customFormat="1" ht="14.25">
      <c r="A398" s="387">
        <f t="shared" si="97"/>
        <v>364</v>
      </c>
      <c r="B398" s="422" t="s">
        <v>430</v>
      </c>
      <c r="C398" s="385" t="s">
        <v>114</v>
      </c>
      <c r="D398" s="388">
        <v>2</v>
      </c>
      <c r="E398" s="117"/>
      <c r="F398" s="117"/>
      <c r="G398" s="117"/>
      <c r="H398" s="117"/>
      <c r="I398" s="117"/>
      <c r="J398" s="117">
        <f t="shared" si="98"/>
        <v>0</v>
      </c>
      <c r="K398" s="117"/>
      <c r="L398" s="117"/>
      <c r="M398" s="117"/>
      <c r="N398" s="117"/>
      <c r="O398" s="117">
        <f t="shared" si="99"/>
        <v>0</v>
      </c>
      <c r="Q398" s="143"/>
      <c r="R398" s="143"/>
      <c r="S398" s="143"/>
    </row>
    <row r="399" spans="1:19" s="142" customFormat="1" ht="14.25">
      <c r="A399" s="387">
        <f t="shared" si="97"/>
        <v>365</v>
      </c>
      <c r="B399" s="422" t="s">
        <v>431</v>
      </c>
      <c r="C399" s="385" t="s">
        <v>114</v>
      </c>
      <c r="D399" s="388">
        <v>2</v>
      </c>
      <c r="E399" s="117"/>
      <c r="F399" s="117"/>
      <c r="G399" s="117"/>
      <c r="H399" s="117"/>
      <c r="I399" s="117"/>
      <c r="J399" s="117">
        <f t="shared" si="98"/>
        <v>0</v>
      </c>
      <c r="K399" s="117"/>
      <c r="L399" s="117"/>
      <c r="M399" s="117"/>
      <c r="N399" s="117"/>
      <c r="O399" s="117">
        <f t="shared" si="99"/>
        <v>0</v>
      </c>
      <c r="Q399" s="143"/>
      <c r="R399" s="143"/>
      <c r="S399" s="143"/>
    </row>
    <row r="400" spans="1:19" s="142" customFormat="1" ht="14.25">
      <c r="A400" s="387">
        <f t="shared" si="97"/>
        <v>366</v>
      </c>
      <c r="B400" s="394" t="s">
        <v>432</v>
      </c>
      <c r="C400" s="385" t="s">
        <v>114</v>
      </c>
      <c r="D400" s="388">
        <v>2</v>
      </c>
      <c r="E400" s="117"/>
      <c r="F400" s="117"/>
      <c r="G400" s="117"/>
      <c r="H400" s="117"/>
      <c r="I400" s="117"/>
      <c r="J400" s="117">
        <f t="shared" ref="J400:J406" si="100">G400+H400+I400</f>
        <v>0</v>
      </c>
      <c r="K400" s="117"/>
      <c r="L400" s="117"/>
      <c r="M400" s="117"/>
      <c r="N400" s="117"/>
      <c r="O400" s="117">
        <f t="shared" ref="O400:O406" si="101">N400+M400+L400</f>
        <v>0</v>
      </c>
      <c r="Q400" s="143"/>
      <c r="R400" s="143"/>
      <c r="S400" s="143"/>
    </row>
    <row r="401" spans="1:19" s="142" customFormat="1" ht="14.25">
      <c r="A401" s="387">
        <f t="shared" si="97"/>
        <v>367</v>
      </c>
      <c r="B401" s="394" t="s">
        <v>479</v>
      </c>
      <c r="C401" s="385" t="s">
        <v>114</v>
      </c>
      <c r="D401" s="388">
        <v>2</v>
      </c>
      <c r="E401" s="117"/>
      <c r="F401" s="117"/>
      <c r="G401" s="117"/>
      <c r="H401" s="117"/>
      <c r="I401" s="117"/>
      <c r="J401" s="117">
        <f t="shared" si="100"/>
        <v>0</v>
      </c>
      <c r="K401" s="117"/>
      <c r="L401" s="117"/>
      <c r="M401" s="117"/>
      <c r="N401" s="117"/>
      <c r="O401" s="117">
        <f t="shared" si="101"/>
        <v>0</v>
      </c>
      <c r="Q401" s="143"/>
      <c r="R401" s="143"/>
      <c r="S401" s="143"/>
    </row>
    <row r="402" spans="1:19" s="142" customFormat="1" ht="14.25">
      <c r="A402" s="387">
        <f>A400+1</f>
        <v>367</v>
      </c>
      <c r="B402" s="394" t="s">
        <v>433</v>
      </c>
      <c r="C402" s="385" t="s">
        <v>114</v>
      </c>
      <c r="D402" s="388">
        <v>1</v>
      </c>
      <c r="E402" s="117"/>
      <c r="F402" s="117"/>
      <c r="G402" s="117"/>
      <c r="H402" s="117"/>
      <c r="I402" s="117"/>
      <c r="J402" s="117">
        <f t="shared" si="100"/>
        <v>0</v>
      </c>
      <c r="K402" s="117"/>
      <c r="L402" s="117"/>
      <c r="M402" s="117"/>
      <c r="N402" s="117"/>
      <c r="O402" s="117">
        <f t="shared" si="101"/>
        <v>0</v>
      </c>
      <c r="Q402" s="143"/>
      <c r="R402" s="143"/>
      <c r="S402" s="143"/>
    </row>
    <row r="403" spans="1:19" s="142" customFormat="1" ht="14.25">
      <c r="A403" s="387">
        <f t="shared" ref="A403:A439" si="102">A402+1</f>
        <v>368</v>
      </c>
      <c r="B403" s="394" t="s">
        <v>435</v>
      </c>
      <c r="C403" s="385" t="s">
        <v>114</v>
      </c>
      <c r="D403" s="388">
        <v>1</v>
      </c>
      <c r="E403" s="117"/>
      <c r="F403" s="117"/>
      <c r="G403" s="117"/>
      <c r="H403" s="117"/>
      <c r="I403" s="117"/>
      <c r="J403" s="117">
        <f t="shared" si="100"/>
        <v>0</v>
      </c>
      <c r="K403" s="117"/>
      <c r="L403" s="117"/>
      <c r="M403" s="117"/>
      <c r="N403" s="117"/>
      <c r="O403" s="117">
        <f t="shared" si="101"/>
        <v>0</v>
      </c>
      <c r="Q403" s="143"/>
      <c r="R403" s="143"/>
      <c r="S403" s="143"/>
    </row>
    <row r="404" spans="1:19" s="142" customFormat="1" ht="14.25">
      <c r="A404" s="387">
        <f t="shared" si="102"/>
        <v>369</v>
      </c>
      <c r="B404" s="394" t="s">
        <v>436</v>
      </c>
      <c r="C404" s="385" t="s">
        <v>114</v>
      </c>
      <c r="D404" s="389">
        <v>17</v>
      </c>
      <c r="E404" s="117"/>
      <c r="F404" s="117"/>
      <c r="G404" s="117"/>
      <c r="H404" s="117"/>
      <c r="I404" s="117"/>
      <c r="J404" s="117">
        <f t="shared" si="100"/>
        <v>0</v>
      </c>
      <c r="K404" s="117"/>
      <c r="L404" s="117"/>
      <c r="M404" s="117"/>
      <c r="N404" s="117"/>
      <c r="O404" s="117">
        <f t="shared" si="101"/>
        <v>0</v>
      </c>
      <c r="Q404" s="143"/>
      <c r="R404" s="143"/>
      <c r="S404" s="143"/>
    </row>
    <row r="405" spans="1:19" s="142" customFormat="1" ht="25.5">
      <c r="A405" s="387">
        <f t="shared" si="102"/>
        <v>370</v>
      </c>
      <c r="B405" s="394" t="s">
        <v>480</v>
      </c>
      <c r="C405" s="385" t="s">
        <v>114</v>
      </c>
      <c r="D405" s="389">
        <v>1</v>
      </c>
      <c r="E405" s="117"/>
      <c r="F405" s="117"/>
      <c r="G405" s="117"/>
      <c r="H405" s="117"/>
      <c r="I405" s="117"/>
      <c r="J405" s="117">
        <f t="shared" si="100"/>
        <v>0</v>
      </c>
      <c r="K405" s="117"/>
      <c r="L405" s="117"/>
      <c r="M405" s="117"/>
      <c r="N405" s="117"/>
      <c r="O405" s="117">
        <f t="shared" si="101"/>
        <v>0</v>
      </c>
      <c r="Q405" s="143"/>
      <c r="R405" s="143"/>
      <c r="S405" s="143"/>
    </row>
    <row r="406" spans="1:19" s="142" customFormat="1" ht="25.5">
      <c r="A406" s="387">
        <f t="shared" si="102"/>
        <v>371</v>
      </c>
      <c r="B406" s="394" t="s">
        <v>437</v>
      </c>
      <c r="C406" s="385" t="s">
        <v>114</v>
      </c>
      <c r="D406" s="389">
        <v>1</v>
      </c>
      <c r="E406" s="117"/>
      <c r="F406" s="117"/>
      <c r="G406" s="117"/>
      <c r="H406" s="117"/>
      <c r="I406" s="117"/>
      <c r="J406" s="117">
        <f t="shared" si="100"/>
        <v>0</v>
      </c>
      <c r="K406" s="117"/>
      <c r="L406" s="117"/>
      <c r="M406" s="117"/>
      <c r="N406" s="117"/>
      <c r="O406" s="117">
        <f t="shared" si="101"/>
        <v>0</v>
      </c>
      <c r="Q406" s="143"/>
      <c r="R406" s="143"/>
      <c r="S406" s="143"/>
    </row>
    <row r="407" spans="1:19" s="142" customFormat="1" ht="14.25">
      <c r="A407" s="387">
        <f t="shared" si="102"/>
        <v>372</v>
      </c>
      <c r="B407" s="394" t="s">
        <v>440</v>
      </c>
      <c r="C407" s="385" t="s">
        <v>114</v>
      </c>
      <c r="D407" s="389">
        <v>1</v>
      </c>
      <c r="E407" s="117"/>
      <c r="F407" s="117"/>
      <c r="G407" s="117"/>
      <c r="H407" s="117"/>
      <c r="I407" s="117"/>
      <c r="J407" s="117">
        <f t="shared" ref="J407:J418" si="103">G407+H407+I407</f>
        <v>0</v>
      </c>
      <c r="K407" s="117"/>
      <c r="L407" s="117"/>
      <c r="M407" s="117"/>
      <c r="N407" s="117"/>
      <c r="O407" s="117">
        <f t="shared" ref="O407:O418" si="104">N407+M407+L407</f>
        <v>0</v>
      </c>
      <c r="Q407" s="143"/>
      <c r="R407" s="143"/>
      <c r="S407" s="143"/>
    </row>
    <row r="408" spans="1:19" s="142" customFormat="1" ht="14.25">
      <c r="A408" s="387">
        <f t="shared" si="102"/>
        <v>373</v>
      </c>
      <c r="B408" s="394" t="s">
        <v>441</v>
      </c>
      <c r="C408" s="385" t="s">
        <v>114</v>
      </c>
      <c r="D408" s="389">
        <v>1</v>
      </c>
      <c r="E408" s="117"/>
      <c r="F408" s="117"/>
      <c r="G408" s="117"/>
      <c r="H408" s="117"/>
      <c r="I408" s="117"/>
      <c r="J408" s="117">
        <f t="shared" si="103"/>
        <v>0</v>
      </c>
      <c r="K408" s="117"/>
      <c r="L408" s="117"/>
      <c r="M408" s="117"/>
      <c r="N408" s="117"/>
      <c r="O408" s="117">
        <f t="shared" si="104"/>
        <v>0</v>
      </c>
      <c r="Q408" s="143"/>
      <c r="R408" s="143"/>
      <c r="S408" s="143"/>
    </row>
    <row r="409" spans="1:19" s="142" customFormat="1" ht="14.25">
      <c r="A409" s="387">
        <f t="shared" si="102"/>
        <v>374</v>
      </c>
      <c r="B409" s="394" t="s">
        <v>442</v>
      </c>
      <c r="C409" s="385" t="s">
        <v>114</v>
      </c>
      <c r="D409" s="389">
        <v>1</v>
      </c>
      <c r="E409" s="117"/>
      <c r="F409" s="117"/>
      <c r="G409" s="117"/>
      <c r="H409" s="117"/>
      <c r="I409" s="117"/>
      <c r="J409" s="117">
        <f t="shared" si="103"/>
        <v>0</v>
      </c>
      <c r="K409" s="117"/>
      <c r="L409" s="117"/>
      <c r="M409" s="117"/>
      <c r="N409" s="117"/>
      <c r="O409" s="117">
        <f t="shared" si="104"/>
        <v>0</v>
      </c>
      <c r="Q409" s="143"/>
      <c r="R409" s="143"/>
      <c r="S409" s="143"/>
    </row>
    <row r="410" spans="1:19" s="142" customFormat="1" ht="14.25">
      <c r="A410" s="387">
        <f t="shared" si="102"/>
        <v>375</v>
      </c>
      <c r="B410" s="394" t="s">
        <v>443</v>
      </c>
      <c r="C410" s="385" t="s">
        <v>114</v>
      </c>
      <c r="D410" s="389">
        <v>1</v>
      </c>
      <c r="E410" s="117"/>
      <c r="F410" s="117"/>
      <c r="G410" s="117"/>
      <c r="H410" s="117"/>
      <c r="I410" s="117"/>
      <c r="J410" s="117">
        <f t="shared" si="103"/>
        <v>0</v>
      </c>
      <c r="K410" s="117"/>
      <c r="L410" s="117"/>
      <c r="M410" s="117"/>
      <c r="N410" s="117"/>
      <c r="O410" s="117">
        <f t="shared" si="104"/>
        <v>0</v>
      </c>
      <c r="Q410" s="143"/>
      <c r="R410" s="143"/>
      <c r="S410" s="143"/>
    </row>
    <row r="411" spans="1:19" s="142" customFormat="1" ht="14.25">
      <c r="A411" s="387">
        <f t="shared" si="102"/>
        <v>376</v>
      </c>
      <c r="B411" s="394" t="s">
        <v>444</v>
      </c>
      <c r="C411" s="385" t="s">
        <v>114</v>
      </c>
      <c r="D411" s="389">
        <v>1</v>
      </c>
      <c r="E411" s="117"/>
      <c r="F411" s="117"/>
      <c r="G411" s="117"/>
      <c r="H411" s="117"/>
      <c r="I411" s="117"/>
      <c r="J411" s="117">
        <f t="shared" si="103"/>
        <v>0</v>
      </c>
      <c r="K411" s="117"/>
      <c r="L411" s="117"/>
      <c r="M411" s="117"/>
      <c r="N411" s="117"/>
      <c r="O411" s="117">
        <f t="shared" si="104"/>
        <v>0</v>
      </c>
      <c r="Q411" s="143"/>
      <c r="R411" s="143"/>
      <c r="S411" s="143"/>
    </row>
    <row r="412" spans="1:19" s="142" customFormat="1" ht="14.25">
      <c r="A412" s="387">
        <f t="shared" si="102"/>
        <v>377</v>
      </c>
      <c r="B412" s="394" t="s">
        <v>445</v>
      </c>
      <c r="C412" s="385" t="s">
        <v>114</v>
      </c>
      <c r="D412" s="389">
        <v>1</v>
      </c>
      <c r="E412" s="117"/>
      <c r="F412" s="117"/>
      <c r="G412" s="117"/>
      <c r="H412" s="117"/>
      <c r="I412" s="117"/>
      <c r="J412" s="117">
        <f t="shared" si="103"/>
        <v>0</v>
      </c>
      <c r="K412" s="117"/>
      <c r="L412" s="117"/>
      <c r="M412" s="117"/>
      <c r="N412" s="117"/>
      <c r="O412" s="117">
        <f t="shared" si="104"/>
        <v>0</v>
      </c>
      <c r="Q412" s="143"/>
      <c r="R412" s="143"/>
      <c r="S412" s="143"/>
    </row>
    <row r="413" spans="1:19" s="142" customFormat="1" ht="14.25">
      <c r="A413" s="387">
        <f t="shared" si="102"/>
        <v>378</v>
      </c>
      <c r="B413" s="394" t="s">
        <v>446</v>
      </c>
      <c r="C413" s="385" t="s">
        <v>114</v>
      </c>
      <c r="D413" s="389">
        <v>1</v>
      </c>
      <c r="E413" s="117"/>
      <c r="F413" s="117"/>
      <c r="G413" s="117"/>
      <c r="H413" s="117"/>
      <c r="I413" s="117"/>
      <c r="J413" s="117">
        <f t="shared" si="103"/>
        <v>0</v>
      </c>
      <c r="K413" s="117"/>
      <c r="L413" s="117"/>
      <c r="M413" s="117"/>
      <c r="N413" s="117"/>
      <c r="O413" s="117">
        <f t="shared" si="104"/>
        <v>0</v>
      </c>
      <c r="Q413" s="143"/>
      <c r="R413" s="143"/>
      <c r="S413" s="143"/>
    </row>
    <row r="414" spans="1:19" s="142" customFormat="1" ht="14.25">
      <c r="A414" s="387">
        <f t="shared" si="102"/>
        <v>379</v>
      </c>
      <c r="B414" s="394" t="s">
        <v>447</v>
      </c>
      <c r="C414" s="385" t="s">
        <v>114</v>
      </c>
      <c r="D414" s="389">
        <v>1</v>
      </c>
      <c r="E414" s="117"/>
      <c r="F414" s="117"/>
      <c r="G414" s="117"/>
      <c r="H414" s="117"/>
      <c r="I414" s="117"/>
      <c r="J414" s="117">
        <f t="shared" si="103"/>
        <v>0</v>
      </c>
      <c r="K414" s="117"/>
      <c r="L414" s="117"/>
      <c r="M414" s="117"/>
      <c r="N414" s="117"/>
      <c r="O414" s="117">
        <f t="shared" si="104"/>
        <v>0</v>
      </c>
      <c r="Q414" s="143"/>
      <c r="R414" s="143"/>
      <c r="S414" s="143"/>
    </row>
    <row r="415" spans="1:19" s="142" customFormat="1" ht="14.25">
      <c r="A415" s="387">
        <f t="shared" si="102"/>
        <v>380</v>
      </c>
      <c r="B415" s="423" t="s">
        <v>448</v>
      </c>
      <c r="C415" s="385" t="s">
        <v>114</v>
      </c>
      <c r="D415" s="385">
        <v>1</v>
      </c>
      <c r="E415" s="117"/>
      <c r="F415" s="117"/>
      <c r="G415" s="117"/>
      <c r="H415" s="117"/>
      <c r="I415" s="117"/>
      <c r="J415" s="117">
        <f t="shared" si="103"/>
        <v>0</v>
      </c>
      <c r="K415" s="117"/>
      <c r="L415" s="117"/>
      <c r="M415" s="117"/>
      <c r="N415" s="117"/>
      <c r="O415" s="117">
        <f t="shared" si="104"/>
        <v>0</v>
      </c>
      <c r="Q415" s="143"/>
      <c r="R415" s="143"/>
      <c r="S415" s="143"/>
    </row>
    <row r="416" spans="1:19" s="142" customFormat="1" ht="14.25">
      <c r="A416" s="387">
        <f t="shared" si="102"/>
        <v>381</v>
      </c>
      <c r="B416" s="423" t="s">
        <v>449</v>
      </c>
      <c r="C416" s="385" t="s">
        <v>114</v>
      </c>
      <c r="D416" s="385">
        <v>1</v>
      </c>
      <c r="E416" s="117"/>
      <c r="F416" s="117"/>
      <c r="G416" s="117"/>
      <c r="H416" s="117"/>
      <c r="I416" s="117"/>
      <c r="J416" s="117">
        <f t="shared" si="103"/>
        <v>0</v>
      </c>
      <c r="K416" s="117"/>
      <c r="L416" s="117"/>
      <c r="M416" s="117"/>
      <c r="N416" s="117"/>
      <c r="O416" s="117">
        <f t="shared" si="104"/>
        <v>0</v>
      </c>
      <c r="Q416" s="143"/>
      <c r="R416" s="143"/>
      <c r="S416" s="143"/>
    </row>
    <row r="417" spans="1:19" s="142" customFormat="1" ht="14.25">
      <c r="A417" s="387">
        <f t="shared" si="102"/>
        <v>382</v>
      </c>
      <c r="B417" s="413" t="s">
        <v>450</v>
      </c>
      <c r="C417" s="281" t="s">
        <v>114</v>
      </c>
      <c r="D417" s="389">
        <v>7</v>
      </c>
      <c r="E417" s="117"/>
      <c r="F417" s="117"/>
      <c r="G417" s="117"/>
      <c r="H417" s="117"/>
      <c r="I417" s="117"/>
      <c r="J417" s="117">
        <f t="shared" si="103"/>
        <v>0</v>
      </c>
      <c r="K417" s="117"/>
      <c r="L417" s="117"/>
      <c r="M417" s="117"/>
      <c r="N417" s="117"/>
      <c r="O417" s="117">
        <f t="shared" si="104"/>
        <v>0</v>
      </c>
      <c r="Q417" s="143"/>
      <c r="R417" s="143"/>
      <c r="S417" s="143"/>
    </row>
    <row r="418" spans="1:19" s="142" customFormat="1" ht="14.25">
      <c r="A418" s="387">
        <f t="shared" si="102"/>
        <v>383</v>
      </c>
      <c r="B418" s="413" t="s">
        <v>451</v>
      </c>
      <c r="C418" s="281" t="s">
        <v>114</v>
      </c>
      <c r="D418" s="385">
        <v>8</v>
      </c>
      <c r="E418" s="117"/>
      <c r="F418" s="117"/>
      <c r="G418" s="117"/>
      <c r="H418" s="117"/>
      <c r="I418" s="117"/>
      <c r="J418" s="117">
        <f t="shared" si="103"/>
        <v>0</v>
      </c>
      <c r="K418" s="117"/>
      <c r="L418" s="117"/>
      <c r="M418" s="117"/>
      <c r="N418" s="117"/>
      <c r="O418" s="117">
        <f t="shared" si="104"/>
        <v>0</v>
      </c>
      <c r="Q418" s="143"/>
      <c r="R418" s="143"/>
      <c r="S418" s="143"/>
    </row>
    <row r="419" spans="1:19" s="142" customFormat="1" ht="14.25">
      <c r="A419" s="387">
        <f t="shared" si="102"/>
        <v>384</v>
      </c>
      <c r="B419" s="413" t="s">
        <v>452</v>
      </c>
      <c r="C419" s="281" t="s">
        <v>114</v>
      </c>
      <c r="D419" s="389">
        <v>7</v>
      </c>
      <c r="E419" s="117"/>
      <c r="F419" s="117"/>
      <c r="G419" s="117"/>
      <c r="H419" s="117"/>
      <c r="I419" s="117"/>
      <c r="J419" s="117">
        <f t="shared" ref="J419:J430" si="105">G419+H419+I419</f>
        <v>0</v>
      </c>
      <c r="K419" s="117"/>
      <c r="L419" s="117"/>
      <c r="M419" s="117"/>
      <c r="N419" s="117"/>
      <c r="O419" s="117">
        <f t="shared" ref="O419:O430" si="106">N419+M419+L419</f>
        <v>0</v>
      </c>
      <c r="Q419" s="143"/>
      <c r="R419" s="143"/>
      <c r="S419" s="143"/>
    </row>
    <row r="420" spans="1:19" s="142" customFormat="1" ht="14.25">
      <c r="A420" s="387">
        <f t="shared" si="102"/>
        <v>385</v>
      </c>
      <c r="B420" s="394" t="s">
        <v>453</v>
      </c>
      <c r="C420" s="385" t="s">
        <v>114</v>
      </c>
      <c r="D420" s="389">
        <v>1</v>
      </c>
      <c r="E420" s="117"/>
      <c r="F420" s="117"/>
      <c r="G420" s="117"/>
      <c r="H420" s="117"/>
      <c r="I420" s="117"/>
      <c r="J420" s="117">
        <f t="shared" si="105"/>
        <v>0</v>
      </c>
      <c r="K420" s="117"/>
      <c r="L420" s="117"/>
      <c r="M420" s="117"/>
      <c r="N420" s="117"/>
      <c r="O420" s="117">
        <f t="shared" si="106"/>
        <v>0</v>
      </c>
      <c r="Q420" s="143"/>
      <c r="R420" s="143"/>
      <c r="S420" s="143"/>
    </row>
    <row r="421" spans="1:19" s="142" customFormat="1" ht="14.25">
      <c r="A421" s="387">
        <f t="shared" si="102"/>
        <v>386</v>
      </c>
      <c r="B421" s="394" t="s">
        <v>454</v>
      </c>
      <c r="C421" s="386" t="s">
        <v>30</v>
      </c>
      <c r="D421" s="389">
        <v>4</v>
      </c>
      <c r="E421" s="117"/>
      <c r="F421" s="117"/>
      <c r="G421" s="117"/>
      <c r="H421" s="117"/>
      <c r="I421" s="117"/>
      <c r="J421" s="117">
        <f t="shared" si="105"/>
        <v>0</v>
      </c>
      <c r="K421" s="117"/>
      <c r="L421" s="117"/>
      <c r="M421" s="117"/>
      <c r="N421" s="117"/>
      <c r="O421" s="117">
        <f t="shared" si="106"/>
        <v>0</v>
      </c>
      <c r="Q421" s="143"/>
      <c r="R421" s="143"/>
      <c r="S421" s="143"/>
    </row>
    <row r="422" spans="1:19" s="142" customFormat="1" ht="14.25">
      <c r="A422" s="387">
        <f t="shared" si="102"/>
        <v>387</v>
      </c>
      <c r="B422" s="394" t="s">
        <v>455</v>
      </c>
      <c r="C422" s="386" t="s">
        <v>30</v>
      </c>
      <c r="D422" s="389">
        <v>1</v>
      </c>
      <c r="E422" s="117"/>
      <c r="F422" s="117"/>
      <c r="G422" s="117"/>
      <c r="H422" s="117"/>
      <c r="I422" s="117"/>
      <c r="J422" s="117">
        <f t="shared" si="105"/>
        <v>0</v>
      </c>
      <c r="K422" s="117"/>
      <c r="L422" s="117"/>
      <c r="M422" s="117"/>
      <c r="N422" s="117"/>
      <c r="O422" s="117">
        <f t="shared" si="106"/>
        <v>0</v>
      </c>
      <c r="Q422" s="143"/>
      <c r="R422" s="143"/>
      <c r="S422" s="143"/>
    </row>
    <row r="423" spans="1:19" s="142" customFormat="1" ht="14.25">
      <c r="A423" s="387">
        <f t="shared" si="102"/>
        <v>388</v>
      </c>
      <c r="B423" s="394" t="s">
        <v>456</v>
      </c>
      <c r="C423" s="386" t="s">
        <v>30</v>
      </c>
      <c r="D423" s="389">
        <v>4</v>
      </c>
      <c r="E423" s="117"/>
      <c r="F423" s="117"/>
      <c r="G423" s="117"/>
      <c r="H423" s="117"/>
      <c r="I423" s="117"/>
      <c r="J423" s="117">
        <f t="shared" si="105"/>
        <v>0</v>
      </c>
      <c r="K423" s="117"/>
      <c r="L423" s="117"/>
      <c r="M423" s="117"/>
      <c r="N423" s="117"/>
      <c r="O423" s="117">
        <f t="shared" si="106"/>
        <v>0</v>
      </c>
      <c r="Q423" s="143"/>
      <c r="R423" s="143"/>
      <c r="S423" s="143"/>
    </row>
    <row r="424" spans="1:19" s="142" customFormat="1" ht="14.25">
      <c r="A424" s="387">
        <f t="shared" si="102"/>
        <v>389</v>
      </c>
      <c r="B424" s="394" t="s">
        <v>459</v>
      </c>
      <c r="C424" s="386" t="s">
        <v>30</v>
      </c>
      <c r="D424" s="389">
        <v>2</v>
      </c>
      <c r="E424" s="117"/>
      <c r="F424" s="117"/>
      <c r="G424" s="117"/>
      <c r="H424" s="117"/>
      <c r="I424" s="117"/>
      <c r="J424" s="117">
        <f t="shared" si="105"/>
        <v>0</v>
      </c>
      <c r="K424" s="117"/>
      <c r="L424" s="117"/>
      <c r="M424" s="117"/>
      <c r="N424" s="117"/>
      <c r="O424" s="117">
        <f t="shared" si="106"/>
        <v>0</v>
      </c>
      <c r="Q424" s="143"/>
      <c r="R424" s="143"/>
      <c r="S424" s="143"/>
    </row>
    <row r="425" spans="1:19" s="142" customFormat="1" ht="14.25">
      <c r="A425" s="387">
        <f t="shared" si="102"/>
        <v>390</v>
      </c>
      <c r="B425" s="394" t="s">
        <v>460</v>
      </c>
      <c r="C425" s="386" t="s">
        <v>30</v>
      </c>
      <c r="D425" s="389">
        <v>1</v>
      </c>
      <c r="E425" s="117"/>
      <c r="F425" s="117"/>
      <c r="G425" s="117"/>
      <c r="H425" s="117"/>
      <c r="I425" s="117"/>
      <c r="J425" s="117">
        <f t="shared" si="105"/>
        <v>0</v>
      </c>
      <c r="K425" s="117"/>
      <c r="L425" s="117"/>
      <c r="M425" s="117"/>
      <c r="N425" s="117"/>
      <c r="O425" s="117">
        <f t="shared" si="106"/>
        <v>0</v>
      </c>
      <c r="Q425" s="143"/>
      <c r="R425" s="143"/>
      <c r="S425" s="143"/>
    </row>
    <row r="426" spans="1:19" s="142" customFormat="1" ht="14.25">
      <c r="A426" s="387">
        <f t="shared" si="102"/>
        <v>391</v>
      </c>
      <c r="B426" s="423" t="s">
        <v>461</v>
      </c>
      <c r="C426" s="386" t="s">
        <v>30</v>
      </c>
      <c r="D426" s="385">
        <v>1</v>
      </c>
      <c r="E426" s="117"/>
      <c r="F426" s="117"/>
      <c r="G426" s="117"/>
      <c r="H426" s="117"/>
      <c r="I426" s="117"/>
      <c r="J426" s="117">
        <f t="shared" si="105"/>
        <v>0</v>
      </c>
      <c r="K426" s="117"/>
      <c r="L426" s="117"/>
      <c r="M426" s="117"/>
      <c r="N426" s="117"/>
      <c r="O426" s="117">
        <f t="shared" si="106"/>
        <v>0</v>
      </c>
      <c r="Q426" s="143"/>
      <c r="R426" s="143"/>
      <c r="S426" s="143"/>
    </row>
    <row r="427" spans="1:19" s="142" customFormat="1" ht="14.25">
      <c r="A427" s="387">
        <f t="shared" si="102"/>
        <v>392</v>
      </c>
      <c r="B427" s="423" t="s">
        <v>462</v>
      </c>
      <c r="C427" s="386" t="s">
        <v>30</v>
      </c>
      <c r="D427" s="385">
        <v>1</v>
      </c>
      <c r="E427" s="117"/>
      <c r="F427" s="117"/>
      <c r="G427" s="117"/>
      <c r="H427" s="117"/>
      <c r="I427" s="117"/>
      <c r="J427" s="117">
        <f t="shared" si="105"/>
        <v>0</v>
      </c>
      <c r="K427" s="117"/>
      <c r="L427" s="117"/>
      <c r="M427" s="117"/>
      <c r="N427" s="117"/>
      <c r="O427" s="117">
        <f t="shared" si="106"/>
        <v>0</v>
      </c>
      <c r="Q427" s="143"/>
      <c r="R427" s="143"/>
      <c r="S427" s="143"/>
    </row>
    <row r="428" spans="1:19" s="142" customFormat="1" ht="14.25">
      <c r="A428" s="387">
        <f t="shared" si="102"/>
        <v>393</v>
      </c>
      <c r="B428" s="423" t="s">
        <v>463</v>
      </c>
      <c r="C428" s="386" t="s">
        <v>30</v>
      </c>
      <c r="D428" s="385">
        <v>1</v>
      </c>
      <c r="E428" s="117"/>
      <c r="F428" s="117"/>
      <c r="G428" s="117"/>
      <c r="H428" s="117"/>
      <c r="I428" s="117"/>
      <c r="J428" s="117">
        <f t="shared" si="105"/>
        <v>0</v>
      </c>
      <c r="K428" s="117"/>
      <c r="L428" s="117"/>
      <c r="M428" s="117"/>
      <c r="N428" s="117"/>
      <c r="O428" s="117">
        <f t="shared" si="106"/>
        <v>0</v>
      </c>
      <c r="Q428" s="143"/>
      <c r="R428" s="143"/>
      <c r="S428" s="143"/>
    </row>
    <row r="429" spans="1:19" s="142" customFormat="1" ht="25.5">
      <c r="A429" s="387">
        <f t="shared" si="102"/>
        <v>394</v>
      </c>
      <c r="B429" s="394" t="s">
        <v>464</v>
      </c>
      <c r="C429" s="386" t="s">
        <v>30</v>
      </c>
      <c r="D429" s="385">
        <v>4</v>
      </c>
      <c r="E429" s="117"/>
      <c r="F429" s="117"/>
      <c r="G429" s="117"/>
      <c r="H429" s="117"/>
      <c r="I429" s="117"/>
      <c r="J429" s="117">
        <f t="shared" si="105"/>
        <v>0</v>
      </c>
      <c r="K429" s="117"/>
      <c r="L429" s="117"/>
      <c r="M429" s="117"/>
      <c r="N429" s="117"/>
      <c r="O429" s="117">
        <f t="shared" si="106"/>
        <v>0</v>
      </c>
      <c r="Q429" s="143"/>
      <c r="R429" s="143"/>
      <c r="S429" s="143"/>
    </row>
    <row r="430" spans="1:19" s="142" customFormat="1" ht="25.5">
      <c r="A430" s="387">
        <f t="shared" si="102"/>
        <v>395</v>
      </c>
      <c r="B430" s="394" t="s">
        <v>465</v>
      </c>
      <c r="C430" s="386" t="s">
        <v>30</v>
      </c>
      <c r="D430" s="385">
        <v>1</v>
      </c>
      <c r="E430" s="117"/>
      <c r="F430" s="117"/>
      <c r="G430" s="117"/>
      <c r="H430" s="117"/>
      <c r="I430" s="117"/>
      <c r="J430" s="117">
        <f t="shared" si="105"/>
        <v>0</v>
      </c>
      <c r="K430" s="117"/>
      <c r="L430" s="117"/>
      <c r="M430" s="117"/>
      <c r="N430" s="117"/>
      <c r="O430" s="117">
        <f t="shared" si="106"/>
        <v>0</v>
      </c>
      <c r="Q430" s="143"/>
      <c r="R430" s="143"/>
      <c r="S430" s="143"/>
    </row>
    <row r="431" spans="1:19" s="142" customFormat="1" ht="25.5">
      <c r="A431" s="387">
        <f t="shared" si="102"/>
        <v>396</v>
      </c>
      <c r="B431" s="394" t="s">
        <v>466</v>
      </c>
      <c r="C431" s="386" t="s">
        <v>30</v>
      </c>
      <c r="D431" s="389">
        <v>4</v>
      </c>
      <c r="E431" s="117"/>
      <c r="F431" s="117"/>
      <c r="G431" s="117"/>
      <c r="H431" s="117"/>
      <c r="I431" s="117"/>
      <c r="J431" s="117">
        <f t="shared" ref="J431:J435" si="107">G431+H431+I431</f>
        <v>0</v>
      </c>
      <c r="K431" s="117"/>
      <c r="L431" s="117"/>
      <c r="M431" s="117"/>
      <c r="N431" s="117"/>
      <c r="O431" s="117">
        <f t="shared" ref="O431:O435" si="108">N431+M431+L431</f>
        <v>0</v>
      </c>
      <c r="Q431" s="143"/>
      <c r="R431" s="143"/>
      <c r="S431" s="143"/>
    </row>
    <row r="432" spans="1:19" s="142" customFormat="1" ht="25.5">
      <c r="A432" s="387">
        <f t="shared" si="102"/>
        <v>397</v>
      </c>
      <c r="B432" s="394" t="s">
        <v>467</v>
      </c>
      <c r="C432" s="386" t="s">
        <v>30</v>
      </c>
      <c r="D432" s="389">
        <v>1</v>
      </c>
      <c r="E432" s="117"/>
      <c r="F432" s="117"/>
      <c r="G432" s="117"/>
      <c r="H432" s="117"/>
      <c r="I432" s="117"/>
      <c r="J432" s="117">
        <f t="shared" si="107"/>
        <v>0</v>
      </c>
      <c r="K432" s="117"/>
      <c r="L432" s="117"/>
      <c r="M432" s="117"/>
      <c r="N432" s="117"/>
      <c r="O432" s="117">
        <f t="shared" si="108"/>
        <v>0</v>
      </c>
      <c r="Q432" s="143"/>
      <c r="R432" s="143"/>
      <c r="S432" s="143"/>
    </row>
    <row r="433" spans="1:19" s="142" customFormat="1" ht="25.5">
      <c r="A433" s="387">
        <f t="shared" si="102"/>
        <v>398</v>
      </c>
      <c r="B433" s="394" t="s">
        <v>469</v>
      </c>
      <c r="C433" s="386" t="s">
        <v>30</v>
      </c>
      <c r="D433" s="389">
        <v>1</v>
      </c>
      <c r="E433" s="117"/>
      <c r="F433" s="117"/>
      <c r="G433" s="117"/>
      <c r="H433" s="117"/>
      <c r="I433" s="117"/>
      <c r="J433" s="117">
        <f t="shared" si="107"/>
        <v>0</v>
      </c>
      <c r="K433" s="117"/>
      <c r="L433" s="117"/>
      <c r="M433" s="117"/>
      <c r="N433" s="117"/>
      <c r="O433" s="117">
        <f t="shared" si="108"/>
        <v>0</v>
      </c>
      <c r="Q433" s="143"/>
      <c r="R433" s="143"/>
      <c r="S433" s="143"/>
    </row>
    <row r="434" spans="1:19" s="142" customFormat="1" ht="25.5">
      <c r="A434" s="387">
        <f t="shared" si="102"/>
        <v>399</v>
      </c>
      <c r="B434" s="394" t="s">
        <v>470</v>
      </c>
      <c r="C434" s="386" t="s">
        <v>30</v>
      </c>
      <c r="D434" s="389">
        <v>1</v>
      </c>
      <c r="E434" s="117"/>
      <c r="F434" s="117"/>
      <c r="G434" s="117"/>
      <c r="H434" s="117"/>
      <c r="I434" s="117"/>
      <c r="J434" s="117">
        <f t="shared" si="107"/>
        <v>0</v>
      </c>
      <c r="K434" s="117"/>
      <c r="L434" s="117"/>
      <c r="M434" s="117"/>
      <c r="N434" s="117"/>
      <c r="O434" s="117">
        <f t="shared" si="108"/>
        <v>0</v>
      </c>
      <c r="Q434" s="143"/>
      <c r="R434" s="143"/>
      <c r="S434" s="143"/>
    </row>
    <row r="435" spans="1:19" s="142" customFormat="1" ht="25.5">
      <c r="A435" s="387">
        <f t="shared" si="102"/>
        <v>400</v>
      </c>
      <c r="B435" s="394" t="s">
        <v>471</v>
      </c>
      <c r="C435" s="386" t="s">
        <v>30</v>
      </c>
      <c r="D435" s="389">
        <v>2</v>
      </c>
      <c r="E435" s="117"/>
      <c r="F435" s="117"/>
      <c r="G435" s="117"/>
      <c r="H435" s="117"/>
      <c r="I435" s="117"/>
      <c r="J435" s="117">
        <f t="shared" si="107"/>
        <v>0</v>
      </c>
      <c r="K435" s="117"/>
      <c r="L435" s="117"/>
      <c r="M435" s="117"/>
      <c r="N435" s="117"/>
      <c r="O435" s="117">
        <f t="shared" si="108"/>
        <v>0</v>
      </c>
      <c r="Q435" s="143"/>
      <c r="R435" s="143"/>
      <c r="S435" s="143"/>
    </row>
    <row r="436" spans="1:19" s="142" customFormat="1" ht="25.5">
      <c r="A436" s="387">
        <f t="shared" si="102"/>
        <v>401</v>
      </c>
      <c r="B436" s="394" t="s">
        <v>472</v>
      </c>
      <c r="C436" s="386" t="s">
        <v>30</v>
      </c>
      <c r="D436" s="389">
        <v>1</v>
      </c>
      <c r="E436" s="117"/>
      <c r="F436" s="117"/>
      <c r="G436" s="117"/>
      <c r="H436" s="117"/>
      <c r="I436" s="117"/>
      <c r="J436" s="117">
        <f t="shared" ref="J436:J441" si="109">G436+H436+I436</f>
        <v>0</v>
      </c>
      <c r="K436" s="117"/>
      <c r="L436" s="117"/>
      <c r="M436" s="117"/>
      <c r="N436" s="117"/>
      <c r="O436" s="117">
        <f t="shared" ref="O436:O441" si="110">N436+M436+L436</f>
        <v>0</v>
      </c>
      <c r="Q436" s="143"/>
      <c r="R436" s="143"/>
      <c r="S436" s="143"/>
    </row>
    <row r="437" spans="1:19" s="142" customFormat="1" ht="25.5">
      <c r="A437" s="387">
        <f t="shared" si="102"/>
        <v>402</v>
      </c>
      <c r="B437" s="394" t="s">
        <v>473</v>
      </c>
      <c r="C437" s="386" t="s">
        <v>30</v>
      </c>
      <c r="D437" s="389">
        <v>1</v>
      </c>
      <c r="E437" s="117"/>
      <c r="F437" s="117"/>
      <c r="G437" s="117"/>
      <c r="H437" s="117"/>
      <c r="I437" s="117"/>
      <c r="J437" s="117">
        <f t="shared" si="109"/>
        <v>0</v>
      </c>
      <c r="K437" s="117"/>
      <c r="L437" s="117"/>
      <c r="M437" s="117"/>
      <c r="N437" s="117"/>
      <c r="O437" s="117">
        <f t="shared" si="110"/>
        <v>0</v>
      </c>
      <c r="Q437" s="143"/>
      <c r="R437" s="143"/>
      <c r="S437" s="143"/>
    </row>
    <row r="438" spans="1:19" s="142" customFormat="1" ht="38.25">
      <c r="A438" s="387">
        <f t="shared" si="102"/>
        <v>403</v>
      </c>
      <c r="B438" s="423" t="s">
        <v>393</v>
      </c>
      <c r="C438" s="391" t="s">
        <v>105</v>
      </c>
      <c r="D438" s="389">
        <v>3.2</v>
      </c>
      <c r="E438" s="117"/>
      <c r="F438" s="117"/>
      <c r="G438" s="117"/>
      <c r="H438" s="117"/>
      <c r="I438" s="117"/>
      <c r="J438" s="117">
        <f t="shared" si="109"/>
        <v>0</v>
      </c>
      <c r="K438" s="117"/>
      <c r="L438" s="117"/>
      <c r="M438" s="117"/>
      <c r="N438" s="117"/>
      <c r="O438" s="117">
        <f t="shared" si="110"/>
        <v>0</v>
      </c>
      <c r="Q438" s="143"/>
      <c r="R438" s="143"/>
      <c r="S438" s="143"/>
    </row>
    <row r="439" spans="1:19" s="142" customFormat="1" ht="14.25">
      <c r="A439" s="387">
        <f t="shared" si="102"/>
        <v>404</v>
      </c>
      <c r="B439" s="394" t="s">
        <v>474</v>
      </c>
      <c r="C439" s="386" t="s">
        <v>119</v>
      </c>
      <c r="D439" s="386">
        <v>1</v>
      </c>
      <c r="E439" s="117"/>
      <c r="F439" s="117"/>
      <c r="G439" s="117"/>
      <c r="H439" s="117"/>
      <c r="I439" s="117"/>
      <c r="J439" s="117">
        <f t="shared" si="109"/>
        <v>0</v>
      </c>
      <c r="K439" s="117"/>
      <c r="L439" s="117"/>
      <c r="M439" s="117"/>
      <c r="N439" s="117"/>
      <c r="O439" s="117">
        <f t="shared" si="110"/>
        <v>0</v>
      </c>
      <c r="Q439" s="143"/>
      <c r="R439" s="143"/>
      <c r="S439" s="143"/>
    </row>
    <row r="440" spans="1:19" s="142" customFormat="1" ht="14.25">
      <c r="A440" s="387">
        <f>A439+1</f>
        <v>405</v>
      </c>
      <c r="B440" s="394" t="s">
        <v>475</v>
      </c>
      <c r="C440" s="386" t="s">
        <v>119</v>
      </c>
      <c r="D440" s="386">
        <v>1</v>
      </c>
      <c r="E440" s="117"/>
      <c r="F440" s="117"/>
      <c r="G440" s="117"/>
      <c r="H440" s="117"/>
      <c r="I440" s="117"/>
      <c r="J440" s="117">
        <f t="shared" si="109"/>
        <v>0</v>
      </c>
      <c r="K440" s="117"/>
      <c r="L440" s="117"/>
      <c r="M440" s="117"/>
      <c r="N440" s="117"/>
      <c r="O440" s="117">
        <f t="shared" si="110"/>
        <v>0</v>
      </c>
      <c r="Q440" s="143"/>
      <c r="R440" s="143"/>
      <c r="S440" s="143"/>
    </row>
    <row r="441" spans="1:19" s="142" customFormat="1" ht="14.25">
      <c r="A441" s="387">
        <f>A440+1</f>
        <v>406</v>
      </c>
      <c r="B441" s="394" t="s">
        <v>476</v>
      </c>
      <c r="C441" s="386" t="s">
        <v>119</v>
      </c>
      <c r="D441" s="386">
        <v>1</v>
      </c>
      <c r="E441" s="117"/>
      <c r="F441" s="117"/>
      <c r="G441" s="117"/>
      <c r="H441" s="117"/>
      <c r="I441" s="117"/>
      <c r="J441" s="117">
        <f t="shared" si="109"/>
        <v>0</v>
      </c>
      <c r="K441" s="117"/>
      <c r="L441" s="117"/>
      <c r="M441" s="117"/>
      <c r="N441" s="117"/>
      <c r="O441" s="117">
        <f t="shared" si="110"/>
        <v>0</v>
      </c>
      <c r="Q441" s="143"/>
      <c r="R441" s="143"/>
      <c r="S441" s="143"/>
    </row>
    <row r="442" spans="1:19" s="142" customFormat="1" ht="14.25">
      <c r="A442" s="387">
        <f>A441+1</f>
        <v>407</v>
      </c>
      <c r="B442" s="424" t="s">
        <v>477</v>
      </c>
      <c r="C442" s="386" t="s">
        <v>119</v>
      </c>
      <c r="D442" s="386">
        <v>1</v>
      </c>
      <c r="E442" s="117"/>
      <c r="F442" s="117"/>
      <c r="G442" s="117"/>
      <c r="H442" s="117"/>
      <c r="I442" s="117"/>
      <c r="J442" s="117">
        <f t="shared" ref="J442:J453" si="111">G442+H442+I442</f>
        <v>0</v>
      </c>
      <c r="K442" s="117"/>
      <c r="L442" s="117"/>
      <c r="M442" s="117"/>
      <c r="N442" s="117"/>
      <c r="O442" s="117">
        <f t="shared" ref="O442:O453" si="112">N442+M442+L442</f>
        <v>0</v>
      </c>
      <c r="Q442" s="143"/>
      <c r="R442" s="143"/>
      <c r="S442" s="143"/>
    </row>
    <row r="443" spans="1:19" s="142" customFormat="1" ht="14.25">
      <c r="A443" s="387">
        <f>A442+1</f>
        <v>408</v>
      </c>
      <c r="B443" s="394" t="s">
        <v>396</v>
      </c>
      <c r="C443" s="386" t="s">
        <v>119</v>
      </c>
      <c r="D443" s="386">
        <v>1</v>
      </c>
      <c r="E443" s="117"/>
      <c r="F443" s="117"/>
      <c r="G443" s="117"/>
      <c r="H443" s="117"/>
      <c r="I443" s="117"/>
      <c r="J443" s="117">
        <f t="shared" si="111"/>
        <v>0</v>
      </c>
      <c r="K443" s="117"/>
      <c r="L443" s="117"/>
      <c r="M443" s="117"/>
      <c r="N443" s="117"/>
      <c r="O443" s="117">
        <f t="shared" si="112"/>
        <v>0</v>
      </c>
      <c r="Q443" s="143"/>
      <c r="R443" s="143"/>
      <c r="S443" s="143"/>
    </row>
    <row r="444" spans="1:19" s="142" customFormat="1" ht="14.25">
      <c r="A444" s="387"/>
      <c r="B444" s="392" t="s">
        <v>484</v>
      </c>
      <c r="C444" s="393"/>
      <c r="D444" s="393"/>
      <c r="E444" s="117"/>
      <c r="F444" s="117"/>
      <c r="G444" s="117"/>
      <c r="H444" s="117"/>
      <c r="I444" s="117"/>
      <c r="J444" s="117"/>
      <c r="K444" s="117"/>
      <c r="L444" s="117"/>
      <c r="M444" s="117"/>
      <c r="N444" s="117"/>
      <c r="O444" s="117"/>
      <c r="Q444" s="143"/>
      <c r="R444" s="143"/>
      <c r="S444" s="143"/>
    </row>
    <row r="445" spans="1:19" s="142" customFormat="1" ht="14.25">
      <c r="A445" s="387">
        <f>A443+1</f>
        <v>409</v>
      </c>
      <c r="B445" s="394" t="s">
        <v>485</v>
      </c>
      <c r="C445" s="389" t="s">
        <v>30</v>
      </c>
      <c r="D445" s="389">
        <v>64</v>
      </c>
      <c r="E445" s="117"/>
      <c r="F445" s="117"/>
      <c r="G445" s="117"/>
      <c r="H445" s="117"/>
      <c r="I445" s="117"/>
      <c r="J445" s="117">
        <f t="shared" si="111"/>
        <v>0</v>
      </c>
      <c r="K445" s="117"/>
      <c r="L445" s="117"/>
      <c r="M445" s="117"/>
      <c r="N445" s="117"/>
      <c r="O445" s="117">
        <f t="shared" si="112"/>
        <v>0</v>
      </c>
      <c r="Q445" s="143"/>
      <c r="R445" s="143"/>
      <c r="S445" s="143"/>
    </row>
    <row r="446" spans="1:19" s="142" customFormat="1" ht="14.25">
      <c r="A446" s="387">
        <f t="shared" ref="A446:A459" si="113">A445+1</f>
        <v>410</v>
      </c>
      <c r="B446" s="394" t="s">
        <v>454</v>
      </c>
      <c r="C446" s="389" t="s">
        <v>30</v>
      </c>
      <c r="D446" s="389">
        <v>102</v>
      </c>
      <c r="E446" s="117"/>
      <c r="F446" s="117"/>
      <c r="G446" s="117"/>
      <c r="H446" s="117"/>
      <c r="I446" s="117"/>
      <c r="J446" s="117">
        <f t="shared" si="111"/>
        <v>0</v>
      </c>
      <c r="K446" s="117"/>
      <c r="L446" s="117"/>
      <c r="M446" s="117"/>
      <c r="N446" s="117"/>
      <c r="O446" s="117">
        <f t="shared" si="112"/>
        <v>0</v>
      </c>
      <c r="Q446" s="143"/>
      <c r="R446" s="143"/>
      <c r="S446" s="143"/>
    </row>
    <row r="447" spans="1:19" s="142" customFormat="1" ht="14.25">
      <c r="A447" s="387">
        <f t="shared" si="113"/>
        <v>411</v>
      </c>
      <c r="B447" s="394" t="s">
        <v>486</v>
      </c>
      <c r="C447" s="389" t="s">
        <v>114</v>
      </c>
      <c r="D447" s="389">
        <v>14</v>
      </c>
      <c r="E447" s="117"/>
      <c r="F447" s="117"/>
      <c r="G447" s="117"/>
      <c r="H447" s="117"/>
      <c r="I447" s="117"/>
      <c r="J447" s="117">
        <f t="shared" si="111"/>
        <v>0</v>
      </c>
      <c r="K447" s="117"/>
      <c r="L447" s="117"/>
      <c r="M447" s="117"/>
      <c r="N447" s="117"/>
      <c r="O447" s="117">
        <f t="shared" si="112"/>
        <v>0</v>
      </c>
      <c r="Q447" s="143"/>
      <c r="R447" s="143"/>
      <c r="S447" s="143"/>
    </row>
    <row r="448" spans="1:19" s="142" customFormat="1" ht="14.25">
      <c r="A448" s="387">
        <f t="shared" si="113"/>
        <v>412</v>
      </c>
      <c r="B448" s="394" t="s">
        <v>487</v>
      </c>
      <c r="C448" s="389" t="s">
        <v>114</v>
      </c>
      <c r="D448" s="389">
        <v>1</v>
      </c>
      <c r="E448" s="117"/>
      <c r="F448" s="117"/>
      <c r="G448" s="117"/>
      <c r="H448" s="117"/>
      <c r="I448" s="117"/>
      <c r="J448" s="117">
        <f t="shared" si="111"/>
        <v>0</v>
      </c>
      <c r="K448" s="117"/>
      <c r="L448" s="117"/>
      <c r="M448" s="117"/>
      <c r="N448" s="117"/>
      <c r="O448" s="117">
        <f t="shared" si="112"/>
        <v>0</v>
      </c>
      <c r="Q448" s="143"/>
      <c r="R448" s="143"/>
      <c r="S448" s="143"/>
    </row>
    <row r="449" spans="1:19" s="142" customFormat="1" ht="25.5">
      <c r="A449" s="387">
        <f t="shared" si="113"/>
        <v>413</v>
      </c>
      <c r="B449" s="394" t="s">
        <v>488</v>
      </c>
      <c r="C449" s="389" t="s">
        <v>30</v>
      </c>
      <c r="D449" s="389">
        <v>64</v>
      </c>
      <c r="E449" s="117"/>
      <c r="F449" s="117"/>
      <c r="G449" s="117"/>
      <c r="H449" s="117"/>
      <c r="I449" s="117"/>
      <c r="J449" s="117">
        <f t="shared" si="111"/>
        <v>0</v>
      </c>
      <c r="K449" s="117"/>
      <c r="L449" s="117"/>
      <c r="M449" s="117"/>
      <c r="N449" s="117"/>
      <c r="O449" s="117">
        <f t="shared" si="112"/>
        <v>0</v>
      </c>
      <c r="Q449" s="143"/>
      <c r="R449" s="143"/>
      <c r="S449" s="143"/>
    </row>
    <row r="450" spans="1:19" s="142" customFormat="1" ht="25.5">
      <c r="A450" s="387">
        <f t="shared" si="113"/>
        <v>414</v>
      </c>
      <c r="B450" s="394" t="s">
        <v>489</v>
      </c>
      <c r="C450" s="389" t="s">
        <v>30</v>
      </c>
      <c r="D450" s="389">
        <v>102</v>
      </c>
      <c r="E450" s="117"/>
      <c r="F450" s="117"/>
      <c r="G450" s="117"/>
      <c r="H450" s="117"/>
      <c r="I450" s="117"/>
      <c r="J450" s="117">
        <f t="shared" si="111"/>
        <v>0</v>
      </c>
      <c r="K450" s="117"/>
      <c r="L450" s="117"/>
      <c r="M450" s="117"/>
      <c r="N450" s="117"/>
      <c r="O450" s="117">
        <f t="shared" si="112"/>
        <v>0</v>
      </c>
      <c r="Q450" s="143"/>
      <c r="R450" s="143"/>
      <c r="S450" s="143"/>
    </row>
    <row r="451" spans="1:19" s="142" customFormat="1" ht="14.25">
      <c r="A451" s="387">
        <f t="shared" si="113"/>
        <v>415</v>
      </c>
      <c r="B451" s="394" t="s">
        <v>490</v>
      </c>
      <c r="C451" s="389" t="s">
        <v>105</v>
      </c>
      <c r="D451" s="389">
        <v>150</v>
      </c>
      <c r="E451" s="117"/>
      <c r="F451" s="117"/>
      <c r="G451" s="117"/>
      <c r="H451" s="117"/>
      <c r="I451" s="117"/>
      <c r="J451" s="117">
        <f t="shared" si="111"/>
        <v>0</v>
      </c>
      <c r="K451" s="117"/>
      <c r="L451" s="117"/>
      <c r="M451" s="117"/>
      <c r="N451" s="117"/>
      <c r="O451" s="117">
        <f t="shared" si="112"/>
        <v>0</v>
      </c>
      <c r="Q451" s="143"/>
      <c r="R451" s="143"/>
      <c r="S451" s="143"/>
    </row>
    <row r="452" spans="1:19" s="142" customFormat="1" ht="14.25">
      <c r="A452" s="387">
        <f t="shared" si="113"/>
        <v>416</v>
      </c>
      <c r="B452" s="394" t="s">
        <v>491</v>
      </c>
      <c r="C452" s="389" t="s">
        <v>114</v>
      </c>
      <c r="D452" s="389">
        <v>14</v>
      </c>
      <c r="E452" s="117"/>
      <c r="F452" s="117"/>
      <c r="G452" s="117"/>
      <c r="H452" s="117"/>
      <c r="I452" s="117"/>
      <c r="J452" s="117">
        <f t="shared" si="111"/>
        <v>0</v>
      </c>
      <c r="K452" s="117"/>
      <c r="L452" s="117"/>
      <c r="M452" s="117"/>
      <c r="N452" s="117"/>
      <c r="O452" s="117">
        <f t="shared" si="112"/>
        <v>0</v>
      </c>
      <c r="Q452" s="143"/>
      <c r="R452" s="143"/>
      <c r="S452" s="143"/>
    </row>
    <row r="453" spans="1:19" s="142" customFormat="1" ht="25.5">
      <c r="A453" s="387">
        <f t="shared" si="113"/>
        <v>417</v>
      </c>
      <c r="B453" s="394" t="s">
        <v>492</v>
      </c>
      <c r="C453" s="389" t="s">
        <v>114</v>
      </c>
      <c r="D453" s="389">
        <v>4</v>
      </c>
      <c r="E453" s="117"/>
      <c r="F453" s="117"/>
      <c r="G453" s="117"/>
      <c r="H453" s="117"/>
      <c r="I453" s="117"/>
      <c r="J453" s="117">
        <f t="shared" si="111"/>
        <v>0</v>
      </c>
      <c r="K453" s="117"/>
      <c r="L453" s="117"/>
      <c r="M453" s="117"/>
      <c r="N453" s="117"/>
      <c r="O453" s="117">
        <f t="shared" si="112"/>
        <v>0</v>
      </c>
      <c r="Q453" s="143"/>
      <c r="R453" s="143"/>
      <c r="S453" s="143"/>
    </row>
    <row r="454" spans="1:19" s="142" customFormat="1" ht="14.25">
      <c r="A454" s="387">
        <f t="shared" si="113"/>
        <v>418</v>
      </c>
      <c r="B454" s="394" t="s">
        <v>493</v>
      </c>
      <c r="C454" s="385" t="s">
        <v>114</v>
      </c>
      <c r="D454" s="389">
        <v>3</v>
      </c>
      <c r="E454" s="117"/>
      <c r="F454" s="117"/>
      <c r="G454" s="117"/>
      <c r="H454" s="117"/>
      <c r="I454" s="117"/>
      <c r="J454" s="117">
        <f t="shared" ref="J454:J465" si="114">G454+H454+I454</f>
        <v>0</v>
      </c>
      <c r="K454" s="117"/>
      <c r="L454" s="117"/>
      <c r="M454" s="117"/>
      <c r="N454" s="117"/>
      <c r="O454" s="117">
        <f t="shared" ref="O454:O465" si="115">N454+M454+L454</f>
        <v>0</v>
      </c>
      <c r="Q454" s="143"/>
      <c r="R454" s="143"/>
      <c r="S454" s="143"/>
    </row>
    <row r="455" spans="1:19" s="142" customFormat="1" ht="14.25">
      <c r="A455" s="387">
        <f t="shared" si="113"/>
        <v>419</v>
      </c>
      <c r="B455" s="394" t="s">
        <v>494</v>
      </c>
      <c r="C455" s="389" t="s">
        <v>119</v>
      </c>
      <c r="D455" s="389">
        <v>1</v>
      </c>
      <c r="E455" s="117"/>
      <c r="F455" s="117"/>
      <c r="G455" s="117"/>
      <c r="H455" s="117"/>
      <c r="I455" s="117"/>
      <c r="J455" s="117">
        <f t="shared" si="114"/>
        <v>0</v>
      </c>
      <c r="K455" s="117"/>
      <c r="L455" s="117"/>
      <c r="M455" s="117"/>
      <c r="N455" s="117"/>
      <c r="O455" s="117">
        <f t="shared" si="115"/>
        <v>0</v>
      </c>
      <c r="Q455" s="143"/>
      <c r="R455" s="143"/>
      <c r="S455" s="143"/>
    </row>
    <row r="456" spans="1:19" s="142" customFormat="1" ht="14.25">
      <c r="A456" s="387">
        <f t="shared" si="113"/>
        <v>420</v>
      </c>
      <c r="B456" s="394" t="s">
        <v>495</v>
      </c>
      <c r="C456" s="389" t="s">
        <v>119</v>
      </c>
      <c r="D456" s="389">
        <v>1</v>
      </c>
      <c r="E456" s="117"/>
      <c r="F456" s="117"/>
      <c r="G456" s="117"/>
      <c r="H456" s="117"/>
      <c r="I456" s="117"/>
      <c r="J456" s="117">
        <f t="shared" si="114"/>
        <v>0</v>
      </c>
      <c r="K456" s="117"/>
      <c r="L456" s="117"/>
      <c r="M456" s="117"/>
      <c r="N456" s="117"/>
      <c r="O456" s="117">
        <f t="shared" si="115"/>
        <v>0</v>
      </c>
      <c r="Q456" s="143"/>
      <c r="R456" s="143"/>
      <c r="S456" s="143"/>
    </row>
    <row r="457" spans="1:19" s="142" customFormat="1" ht="38.25">
      <c r="A457" s="387">
        <f t="shared" si="113"/>
        <v>421</v>
      </c>
      <c r="B457" s="423" t="s">
        <v>393</v>
      </c>
      <c r="C457" s="391" t="s">
        <v>105</v>
      </c>
      <c r="D457" s="389">
        <v>46.4</v>
      </c>
      <c r="E457" s="117"/>
      <c r="F457" s="117"/>
      <c r="G457" s="117"/>
      <c r="H457" s="117"/>
      <c r="I457" s="117"/>
      <c r="J457" s="117">
        <f t="shared" si="114"/>
        <v>0</v>
      </c>
      <c r="K457" s="117"/>
      <c r="L457" s="117"/>
      <c r="M457" s="117"/>
      <c r="N457" s="117"/>
      <c r="O457" s="117">
        <f t="shared" si="115"/>
        <v>0</v>
      </c>
      <c r="Q457" s="143"/>
      <c r="R457" s="143"/>
      <c r="S457" s="143"/>
    </row>
    <row r="458" spans="1:19" s="142" customFormat="1" ht="14.25">
      <c r="A458" s="387">
        <f t="shared" si="113"/>
        <v>422</v>
      </c>
      <c r="B458" s="394" t="s">
        <v>496</v>
      </c>
      <c r="C458" s="389" t="s">
        <v>119</v>
      </c>
      <c r="D458" s="389">
        <v>1</v>
      </c>
      <c r="E458" s="117"/>
      <c r="F458" s="117"/>
      <c r="G458" s="117"/>
      <c r="H458" s="117"/>
      <c r="I458" s="117"/>
      <c r="J458" s="117">
        <f t="shared" si="114"/>
        <v>0</v>
      </c>
      <c r="K458" s="117"/>
      <c r="L458" s="117"/>
      <c r="M458" s="117"/>
      <c r="N458" s="117"/>
      <c r="O458" s="117">
        <f t="shared" si="115"/>
        <v>0</v>
      </c>
      <c r="Q458" s="143"/>
      <c r="R458" s="143"/>
      <c r="S458" s="143"/>
    </row>
    <row r="459" spans="1:19" s="142" customFormat="1" ht="14.25">
      <c r="A459" s="387">
        <f t="shared" si="113"/>
        <v>423</v>
      </c>
      <c r="B459" s="394" t="s">
        <v>476</v>
      </c>
      <c r="C459" s="389" t="s">
        <v>119</v>
      </c>
      <c r="D459" s="389">
        <v>1</v>
      </c>
      <c r="E459" s="117"/>
      <c r="F459" s="117"/>
      <c r="G459" s="117"/>
      <c r="H459" s="117"/>
      <c r="I459" s="117"/>
      <c r="J459" s="117">
        <f t="shared" si="114"/>
        <v>0</v>
      </c>
      <c r="K459" s="117"/>
      <c r="L459" s="117"/>
      <c r="M459" s="117"/>
      <c r="N459" s="117"/>
      <c r="O459" s="117">
        <f t="shared" si="115"/>
        <v>0</v>
      </c>
      <c r="Q459" s="143"/>
      <c r="R459" s="143"/>
      <c r="S459" s="143"/>
    </row>
    <row r="460" spans="1:19" s="142" customFormat="1" ht="14.25">
      <c r="A460" s="387"/>
      <c r="B460" s="426" t="s">
        <v>497</v>
      </c>
      <c r="C460" s="389"/>
      <c r="D460" s="389"/>
      <c r="E460" s="117"/>
      <c r="F460" s="117"/>
      <c r="G460" s="117"/>
      <c r="H460" s="117"/>
      <c r="I460" s="117"/>
      <c r="J460" s="117"/>
      <c r="K460" s="117"/>
      <c r="L460" s="117"/>
      <c r="M460" s="117"/>
      <c r="N460" s="117"/>
      <c r="O460" s="117"/>
      <c r="Q460" s="143"/>
      <c r="R460" s="143"/>
      <c r="S460" s="143"/>
    </row>
    <row r="461" spans="1:19" s="142" customFormat="1" ht="25.5">
      <c r="A461" s="387">
        <f>A459+1</f>
        <v>424</v>
      </c>
      <c r="B461" s="394" t="s">
        <v>498</v>
      </c>
      <c r="C461" s="389" t="s">
        <v>119</v>
      </c>
      <c r="D461" s="389">
        <v>118</v>
      </c>
      <c r="E461" s="117"/>
      <c r="F461" s="117"/>
      <c r="G461" s="117"/>
      <c r="H461" s="117"/>
      <c r="I461" s="117"/>
      <c r="J461" s="117">
        <f t="shared" si="114"/>
        <v>0</v>
      </c>
      <c r="K461" s="117"/>
      <c r="L461" s="117"/>
      <c r="M461" s="117"/>
      <c r="N461" s="117"/>
      <c r="O461" s="117">
        <f t="shared" si="115"/>
        <v>0</v>
      </c>
      <c r="Q461" s="143"/>
      <c r="R461" s="143"/>
      <c r="S461" s="143"/>
    </row>
    <row r="462" spans="1:19" s="142" customFormat="1" ht="14.25">
      <c r="A462" s="387">
        <f>A461+1</f>
        <v>425</v>
      </c>
      <c r="B462" s="394" t="s">
        <v>499</v>
      </c>
      <c r="C462" s="389" t="s">
        <v>119</v>
      </c>
      <c r="D462" s="389">
        <v>1</v>
      </c>
      <c r="E462" s="117"/>
      <c r="F462" s="117"/>
      <c r="G462" s="117"/>
      <c r="H462" s="117"/>
      <c r="I462" s="117"/>
      <c r="J462" s="117">
        <f t="shared" si="114"/>
        <v>0</v>
      </c>
      <c r="K462" s="117"/>
      <c r="L462" s="117"/>
      <c r="M462" s="117"/>
      <c r="N462" s="117"/>
      <c r="O462" s="117">
        <f t="shared" si="115"/>
        <v>0</v>
      </c>
      <c r="Q462" s="143"/>
      <c r="R462" s="143"/>
      <c r="S462" s="143"/>
    </row>
    <row r="463" spans="1:19" s="142" customFormat="1" ht="23.25">
      <c r="A463" s="395"/>
      <c r="B463" s="427" t="s">
        <v>358</v>
      </c>
      <c r="C463" s="396"/>
      <c r="D463" s="397"/>
      <c r="E463" s="117"/>
      <c r="F463" s="117"/>
      <c r="G463" s="117"/>
      <c r="H463" s="117"/>
      <c r="I463" s="117"/>
      <c r="J463" s="117"/>
      <c r="K463" s="117"/>
      <c r="L463" s="117"/>
      <c r="M463" s="117"/>
      <c r="N463" s="117"/>
      <c r="O463" s="117"/>
      <c r="Q463" s="143"/>
      <c r="R463" s="143"/>
      <c r="S463" s="143"/>
    </row>
    <row r="464" spans="1:19" s="142" customFormat="1" ht="25.5">
      <c r="A464" s="395">
        <f>A462+1</f>
        <v>426</v>
      </c>
      <c r="B464" s="428" t="s">
        <v>500</v>
      </c>
      <c r="C464" s="398" t="s">
        <v>119</v>
      </c>
      <c r="D464" s="398">
        <v>1</v>
      </c>
      <c r="E464" s="117"/>
      <c r="F464" s="117"/>
      <c r="G464" s="117"/>
      <c r="H464" s="117"/>
      <c r="I464" s="117"/>
      <c r="J464" s="117">
        <f t="shared" si="114"/>
        <v>0</v>
      </c>
      <c r="K464" s="117"/>
      <c r="L464" s="117"/>
      <c r="M464" s="117"/>
      <c r="N464" s="117"/>
      <c r="O464" s="117">
        <f t="shared" si="115"/>
        <v>0</v>
      </c>
      <c r="Q464" s="143"/>
      <c r="R464" s="143"/>
      <c r="S464" s="143"/>
    </row>
    <row r="465" spans="1:19" s="142" customFormat="1" ht="15" thickBot="1">
      <c r="A465" s="399">
        <f>A464+1</f>
        <v>427</v>
      </c>
      <c r="B465" s="429" t="s">
        <v>360</v>
      </c>
      <c r="C465" s="400" t="s">
        <v>119</v>
      </c>
      <c r="D465" s="400">
        <v>1</v>
      </c>
      <c r="E465" s="117"/>
      <c r="F465" s="117"/>
      <c r="G465" s="117"/>
      <c r="H465" s="117"/>
      <c r="I465" s="117"/>
      <c r="J465" s="117">
        <f t="shared" si="114"/>
        <v>0</v>
      </c>
      <c r="K465" s="117"/>
      <c r="L465" s="117"/>
      <c r="M465" s="117"/>
      <c r="N465" s="117"/>
      <c r="O465" s="117">
        <f t="shared" si="115"/>
        <v>0</v>
      </c>
      <c r="Q465" s="143"/>
      <c r="R465" s="143"/>
      <c r="S465" s="143"/>
    </row>
    <row r="466" spans="1:19" s="45" customFormat="1" ht="14.25" thickTop="1" thickBot="1">
      <c r="A466" s="40"/>
      <c r="B466" s="41" t="s">
        <v>23</v>
      </c>
      <c r="C466" s="42"/>
      <c r="D466" s="43"/>
      <c r="E466" s="44"/>
      <c r="F466" s="44"/>
      <c r="G466" s="44"/>
      <c r="H466" s="44"/>
      <c r="I466" s="44"/>
      <c r="J466" s="44"/>
      <c r="K466" s="118">
        <f>SUM(K431:K465)</f>
        <v>0</v>
      </c>
      <c r="L466" s="118">
        <f>SUM(L431:L465)</f>
        <v>0</v>
      </c>
      <c r="M466" s="118">
        <f>SUM(M431:M465)</f>
        <v>0</v>
      </c>
      <c r="N466" s="118">
        <f>SUM(N431:N465)</f>
        <v>0</v>
      </c>
      <c r="O466" s="139">
        <f>SUM(O431:O465)</f>
        <v>0</v>
      </c>
    </row>
    <row r="467" spans="1:19">
      <c r="I467" s="47"/>
      <c r="J467" s="47" t="s">
        <v>97</v>
      </c>
      <c r="K467" s="48"/>
      <c r="L467" s="114"/>
      <c r="M467" s="114"/>
      <c r="N467" s="114"/>
      <c r="O467" s="114">
        <f>M467</f>
        <v>0</v>
      </c>
    </row>
    <row r="468" spans="1:19">
      <c r="A468" s="49"/>
      <c r="B468" s="49"/>
      <c r="I468" s="50"/>
      <c r="J468" s="50"/>
      <c r="K468" s="50" t="s">
        <v>42</v>
      </c>
      <c r="L468" s="34">
        <f>L467+L466</f>
        <v>0</v>
      </c>
      <c r="M468" s="34">
        <f>M467+M466</f>
        <v>0</v>
      </c>
      <c r="N468" s="34">
        <f>N467+N466</f>
        <v>0</v>
      </c>
      <c r="O468" s="119">
        <f>O467+O466</f>
        <v>0</v>
      </c>
    </row>
    <row r="475" spans="1:19" ht="13.5">
      <c r="B475" s="401"/>
    </row>
  </sheetData>
  <mergeCells count="9">
    <mergeCell ref="K11:O12"/>
    <mergeCell ref="A1:O1"/>
    <mergeCell ref="A2:O2"/>
    <mergeCell ref="M8:N8"/>
    <mergeCell ref="A11:A13"/>
    <mergeCell ref="B11:B13"/>
    <mergeCell ref="C11:C13"/>
    <mergeCell ref="D11:D13"/>
    <mergeCell ref="E11:J12"/>
  </mergeCells>
  <conditionalFormatting sqref="D19">
    <cfRule type="expression" priority="1" stopIfTrue="1">
      <formula>#REF!</formula>
    </cfRule>
  </conditionalFormatting>
  <pageMargins left="0.51181102362204722" right="0.31496062992125984" top="0.55118110236220474"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8"/>
  <sheetViews>
    <sheetView zoomScale="110" workbookViewId="0">
      <selection activeCell="D30" sqref="D30"/>
    </sheetView>
  </sheetViews>
  <sheetFormatPr defaultRowHeight="11.25"/>
  <cols>
    <col min="1" max="1" width="4" style="1" customWidth="1"/>
    <col min="2" max="2" width="8.140625" style="1" customWidth="1"/>
    <col min="3" max="3" width="35.140625" style="1" customWidth="1"/>
    <col min="4" max="4" width="12.42578125" style="1" customWidth="1"/>
    <col min="5" max="5" width="10.28515625" style="1" customWidth="1"/>
    <col min="6" max="6" width="11.140625" style="1" customWidth="1"/>
    <col min="7" max="7" width="10.85546875" style="1" customWidth="1"/>
    <col min="8" max="256" width="11.42578125" style="1" customWidth="1"/>
    <col min="257" max="16384" width="9.140625" style="1"/>
  </cols>
  <sheetData>
    <row r="1" spans="1:8">
      <c r="A1" s="456" t="s">
        <v>1</v>
      </c>
      <c r="B1" s="456"/>
      <c r="C1" s="456"/>
      <c r="D1" s="456"/>
      <c r="E1" s="456"/>
      <c r="F1" s="456"/>
      <c r="G1" s="456"/>
      <c r="H1" s="456"/>
    </row>
    <row r="2" spans="1:8">
      <c r="A2" s="457"/>
      <c r="B2" s="457"/>
      <c r="C2" s="457"/>
      <c r="D2" s="457"/>
      <c r="E2" s="457"/>
      <c r="F2" s="457"/>
      <c r="G2" s="457"/>
      <c r="H2" s="457"/>
    </row>
    <row r="3" spans="1:8">
      <c r="A3" s="458"/>
      <c r="B3" s="458"/>
      <c r="C3" s="458"/>
      <c r="D3" s="458"/>
      <c r="E3" s="458"/>
      <c r="F3" s="458"/>
    </row>
    <row r="4" spans="1:8" ht="11.25" customHeight="1">
      <c r="A4" s="244" t="s">
        <v>65</v>
      </c>
      <c r="B4" s="245"/>
      <c r="C4" s="245"/>
      <c r="D4" s="245"/>
      <c r="E4" s="245"/>
      <c r="F4" s="245"/>
      <c r="G4" s="245"/>
      <c r="H4" s="2"/>
    </row>
    <row r="5" spans="1:8" ht="11.25" customHeight="1">
      <c r="A5" s="244" t="s">
        <v>61</v>
      </c>
      <c r="B5" s="245"/>
      <c r="C5" s="245"/>
      <c r="D5" s="245"/>
      <c r="E5" s="245"/>
      <c r="F5" s="245"/>
      <c r="G5" s="245"/>
      <c r="H5" s="2"/>
    </row>
    <row r="6" spans="1:8" ht="12">
      <c r="A6" s="244" t="s">
        <v>184</v>
      </c>
      <c r="B6" s="244"/>
      <c r="C6" s="244"/>
      <c r="D6" s="244"/>
      <c r="E6" s="244"/>
      <c r="F6" s="244"/>
      <c r="G6" s="244"/>
    </row>
    <row r="8" spans="1:8">
      <c r="C8" s="4"/>
      <c r="E8" s="3" t="s">
        <v>3</v>
      </c>
      <c r="F8" s="5">
        <f>D30</f>
        <v>0</v>
      </c>
    </row>
    <row r="9" spans="1:8">
      <c r="C9" s="6"/>
      <c r="E9" s="3" t="s">
        <v>28</v>
      </c>
      <c r="F9" s="5">
        <f>H25</f>
        <v>0</v>
      </c>
    </row>
    <row r="10" spans="1:8">
      <c r="E10" s="16" t="s">
        <v>183</v>
      </c>
    </row>
    <row r="11" spans="1:8" ht="12" thickBot="1">
      <c r="A11" s="1" t="s">
        <v>2</v>
      </c>
    </row>
    <row r="12" spans="1:8">
      <c r="A12" s="459" t="s">
        <v>4</v>
      </c>
      <c r="B12" s="453" t="s">
        <v>5</v>
      </c>
      <c r="C12" s="453" t="s">
        <v>6</v>
      </c>
      <c r="D12" s="453" t="s">
        <v>49</v>
      </c>
      <c r="E12" s="453" t="s">
        <v>7</v>
      </c>
      <c r="F12" s="453"/>
      <c r="G12" s="453"/>
      <c r="H12" s="454" t="s">
        <v>8</v>
      </c>
    </row>
    <row r="13" spans="1:8" ht="22.5">
      <c r="A13" s="460"/>
      <c r="B13" s="461"/>
      <c r="C13" s="461"/>
      <c r="D13" s="461"/>
      <c r="E13" s="105" t="s">
        <v>50</v>
      </c>
      <c r="F13" s="105" t="s">
        <v>51</v>
      </c>
      <c r="G13" s="105" t="s">
        <v>52</v>
      </c>
      <c r="H13" s="455"/>
    </row>
    <row r="14" spans="1:8">
      <c r="A14" s="89"/>
      <c r="B14" s="7"/>
      <c r="C14" s="71" t="s">
        <v>53</v>
      </c>
      <c r="D14" s="12"/>
      <c r="E14" s="12"/>
      <c r="F14" s="12"/>
      <c r="G14" s="12"/>
      <c r="H14" s="90"/>
    </row>
    <row r="15" spans="1:8">
      <c r="A15" s="97">
        <v>1</v>
      </c>
      <c r="B15" s="8" t="s">
        <v>14</v>
      </c>
      <c r="C15" s="9" t="s">
        <v>501</v>
      </c>
      <c r="D15" s="10">
        <f>'Vispārējie darbi 1-1'!O88</f>
        <v>0</v>
      </c>
      <c r="E15" s="120">
        <f>'Vispārējie darbi 1-1'!L88</f>
        <v>0</v>
      </c>
      <c r="F15" s="120">
        <f>'Vispārējie darbi 1-1'!M88</f>
        <v>0</v>
      </c>
      <c r="G15" s="120">
        <f>'Vispārējie darbi 1-1'!N88</f>
        <v>0</v>
      </c>
      <c r="H15" s="120">
        <f>'Vispārējie darbi 1-1'!K86</f>
        <v>0</v>
      </c>
    </row>
    <row r="16" spans="1:8">
      <c r="A16" s="98">
        <v>2</v>
      </c>
      <c r="B16" s="8" t="s">
        <v>45</v>
      </c>
      <c r="C16" s="68" t="s">
        <v>185</v>
      </c>
      <c r="D16" s="69">
        <f>'Ārdurvis 1-2'!O23</f>
        <v>0</v>
      </c>
      <c r="E16" s="121">
        <f>'Ārdurvis 1-2'!L23</f>
        <v>0</v>
      </c>
      <c r="F16" s="121">
        <f>'Ārdurvis 1-2'!M23</f>
        <v>0</v>
      </c>
      <c r="G16" s="121">
        <f>'Ārdurvis 1-2'!N23</f>
        <v>0</v>
      </c>
      <c r="H16" s="122">
        <f>'Ārdurvis 1-2'!K21</f>
        <v>0</v>
      </c>
    </row>
    <row r="17" spans="1:8">
      <c r="A17" s="98">
        <v>3</v>
      </c>
      <c r="B17" s="8" t="s">
        <v>46</v>
      </c>
      <c r="C17" s="68" t="s">
        <v>189</v>
      </c>
      <c r="D17" s="69">
        <f>'Jumts 1-3'!O62</f>
        <v>0</v>
      </c>
      <c r="E17" s="121">
        <f>'Jumts 1-3'!L62</f>
        <v>0</v>
      </c>
      <c r="F17" s="121">
        <f>'Jumts 1-3'!M62</f>
        <v>0</v>
      </c>
      <c r="G17" s="121">
        <f>'Jumts 1-3'!N62</f>
        <v>0</v>
      </c>
      <c r="H17" s="122">
        <f>'Jumts 1-3'!K60</f>
        <v>0</v>
      </c>
    </row>
    <row r="18" spans="1:8">
      <c r="A18" s="98">
        <f t="shared" ref="A18:A19" si="0">A17+1</f>
        <v>4</v>
      </c>
      <c r="B18" s="8" t="s">
        <v>47</v>
      </c>
      <c r="C18" s="68" t="s">
        <v>238</v>
      </c>
      <c r="D18" s="69">
        <f>'Logi 1-4'!O29</f>
        <v>0</v>
      </c>
      <c r="E18" s="121">
        <f>'Logi 1-4'!L29</f>
        <v>0</v>
      </c>
      <c r="F18" s="121">
        <f>'Logi 1-4'!M29</f>
        <v>0</v>
      </c>
      <c r="G18" s="121">
        <f>'Logi 1-4'!N29</f>
        <v>0</v>
      </c>
      <c r="H18" s="122">
        <f>'Logi 1-4'!K27</f>
        <v>0</v>
      </c>
    </row>
    <row r="19" spans="1:8">
      <c r="A19" s="98">
        <f t="shared" si="0"/>
        <v>5</v>
      </c>
      <c r="B19" s="8" t="s">
        <v>48</v>
      </c>
      <c r="C19" s="68" t="s">
        <v>64</v>
      </c>
      <c r="D19" s="69">
        <f>'Pagraba griesti 1-5'!O27</f>
        <v>0</v>
      </c>
      <c r="E19" s="121">
        <f>'Pagraba griesti 1-5'!L27</f>
        <v>0</v>
      </c>
      <c r="F19" s="121">
        <f>'Pagraba griesti 1-5'!M27</f>
        <v>0</v>
      </c>
      <c r="G19" s="121">
        <f>'Pagraba griesti 1-5'!N27</f>
        <v>0</v>
      </c>
      <c r="H19" s="122">
        <f>'Pagraba griesti 1-5'!K25</f>
        <v>0</v>
      </c>
    </row>
    <row r="20" spans="1:8">
      <c r="A20" s="98">
        <v>6</v>
      </c>
      <c r="B20" s="70" t="s">
        <v>59</v>
      </c>
      <c r="C20" s="68" t="s">
        <v>251</v>
      </c>
      <c r="D20" s="69">
        <f>'Cokols 1-6'!O25</f>
        <v>0</v>
      </c>
      <c r="E20" s="121">
        <f>'Cokols 1-6'!L25</f>
        <v>0</v>
      </c>
      <c r="F20" s="121">
        <f>'Cokols 1-6'!M25</f>
        <v>0</v>
      </c>
      <c r="G20" s="121">
        <f>'Cokols 1-6'!N25</f>
        <v>0</v>
      </c>
      <c r="H20" s="122">
        <f>'Cokols 1-6'!K23</f>
        <v>0</v>
      </c>
    </row>
    <row r="21" spans="1:8">
      <c r="A21" s="98">
        <v>7</v>
      </c>
      <c r="B21" s="70" t="s">
        <v>502</v>
      </c>
      <c r="C21" s="68" t="s">
        <v>257</v>
      </c>
      <c r="D21" s="69">
        <f>'Fasāde 1-7'!O55</f>
        <v>0</v>
      </c>
      <c r="E21" s="121">
        <f>'Fasāde 1-7'!L55</f>
        <v>0</v>
      </c>
      <c r="F21" s="121">
        <f>'Fasāde 1-7'!M55</f>
        <v>0</v>
      </c>
      <c r="G21" s="121">
        <f>'Fasāde 1-7'!N55</f>
        <v>0</v>
      </c>
      <c r="H21" s="122">
        <f>'Fasāde 1-7'!K53</f>
        <v>0</v>
      </c>
    </row>
    <row r="22" spans="1:8">
      <c r="A22" s="98"/>
      <c r="B22" s="70"/>
      <c r="C22" s="84" t="s">
        <v>54</v>
      </c>
      <c r="D22" s="69"/>
      <c r="E22" s="121"/>
      <c r="F22" s="121"/>
      <c r="G22" s="121"/>
      <c r="H22" s="122"/>
    </row>
    <row r="23" spans="1:8">
      <c r="A23" s="112">
        <v>8</v>
      </c>
      <c r="B23" s="109" t="s">
        <v>56</v>
      </c>
      <c r="C23" s="402" t="s">
        <v>296</v>
      </c>
      <c r="D23" s="111">
        <f>'ŪK 2-1'!O98</f>
        <v>0</v>
      </c>
      <c r="E23" s="123">
        <f>'ŪK 2-1'!L98</f>
        <v>0</v>
      </c>
      <c r="F23" s="123">
        <f>'ŪK 2-1'!M98</f>
        <v>0</v>
      </c>
      <c r="G23" s="123">
        <f>'ŪK 2-1'!N98</f>
        <v>0</v>
      </c>
      <c r="H23" s="124">
        <f>'ŪK 2-1'!K96</f>
        <v>0</v>
      </c>
    </row>
    <row r="24" spans="1:8" ht="12" thickBot="1">
      <c r="A24" s="106">
        <v>9</v>
      </c>
      <c r="B24" s="107" t="s">
        <v>60</v>
      </c>
      <c r="C24" s="110" t="s">
        <v>361</v>
      </c>
      <c r="D24" s="108">
        <f>'Apkure 2-2'!O468</f>
        <v>0</v>
      </c>
      <c r="E24" s="125">
        <f>'Apkure 2-2'!L468</f>
        <v>0</v>
      </c>
      <c r="F24" s="125">
        <f>'Apkure 2-2'!M468</f>
        <v>0</v>
      </c>
      <c r="G24" s="125">
        <f>'Apkure 2-2'!N468</f>
        <v>0</v>
      </c>
      <c r="H24" s="126">
        <f>'Apkure 2-2'!K466</f>
        <v>0</v>
      </c>
    </row>
    <row r="25" spans="1:8">
      <c r="A25" s="85"/>
      <c r="B25" s="86"/>
      <c r="C25" s="87" t="s">
        <v>9</v>
      </c>
      <c r="D25" s="88">
        <f>SUM(D15:D24)</f>
        <v>0</v>
      </c>
      <c r="E25" s="127">
        <f>SUM(E15:E24)</f>
        <v>0</v>
      </c>
      <c r="F25" s="127">
        <f>SUM(F15:F24)</f>
        <v>0</v>
      </c>
      <c r="G25" s="127">
        <f>SUM(G15:G24)</f>
        <v>0</v>
      </c>
      <c r="H25" s="128">
        <f>SUM(H15:H24)</f>
        <v>0</v>
      </c>
    </row>
    <row r="26" spans="1:8">
      <c r="A26" s="89"/>
      <c r="B26" s="7"/>
      <c r="C26" s="11" t="s">
        <v>98</v>
      </c>
      <c r="D26" s="10"/>
      <c r="E26" s="12"/>
      <c r="F26" s="12"/>
      <c r="G26" s="12"/>
      <c r="H26" s="90"/>
    </row>
    <row r="27" spans="1:8">
      <c r="A27" s="89"/>
      <c r="B27" s="7"/>
      <c r="C27" s="11" t="s">
        <v>10</v>
      </c>
      <c r="D27" s="10"/>
      <c r="E27" s="12"/>
      <c r="F27" s="12"/>
      <c r="G27" s="12"/>
      <c r="H27" s="90"/>
    </row>
    <row r="28" spans="1:8">
      <c r="A28" s="89"/>
      <c r="B28" s="7"/>
      <c r="C28" s="11" t="s">
        <v>99</v>
      </c>
      <c r="D28" s="10"/>
      <c r="E28" s="12"/>
      <c r="F28" s="12"/>
      <c r="G28" s="12"/>
      <c r="H28" s="90"/>
    </row>
    <row r="29" spans="1:8" ht="12" thickBot="1">
      <c r="A29" s="91"/>
      <c r="B29" s="92"/>
      <c r="C29" s="93" t="s">
        <v>100</v>
      </c>
      <c r="D29" s="94"/>
      <c r="E29" s="95"/>
      <c r="F29" s="95"/>
      <c r="G29" s="95"/>
      <c r="H29" s="96"/>
    </row>
    <row r="30" spans="1:8" ht="12" thickBot="1">
      <c r="A30" s="99"/>
      <c r="B30" s="100"/>
      <c r="C30" s="101" t="s">
        <v>33</v>
      </c>
      <c r="D30" s="102">
        <f>SUM(D25:D29)-D27</f>
        <v>0</v>
      </c>
      <c r="E30" s="103"/>
      <c r="F30" s="103"/>
      <c r="G30" s="103"/>
      <c r="H30" s="104"/>
    </row>
    <row r="31" spans="1:8">
      <c r="C31" s="13"/>
      <c r="D31" s="14"/>
      <c r="E31" s="14"/>
      <c r="F31" s="14"/>
      <c r="G31" s="14"/>
      <c r="H31" s="5"/>
    </row>
    <row r="32" spans="1:8">
      <c r="D32" s="5"/>
    </row>
    <row r="33" spans="2:5">
      <c r="B33" s="3"/>
    </row>
    <row r="34" spans="2:5" ht="12.75">
      <c r="B34" s="1" t="s">
        <v>31</v>
      </c>
      <c r="C34" s="15"/>
      <c r="D34" s="15"/>
      <c r="E34" s="17"/>
    </row>
    <row r="35" spans="2:5" ht="12.75">
      <c r="C35" s="1" t="s">
        <v>32</v>
      </c>
      <c r="E35" s="17"/>
    </row>
    <row r="36" spans="2:5" ht="12.75">
      <c r="E36" s="17"/>
    </row>
    <row r="37" spans="2:5" ht="12.75">
      <c r="E37" s="17"/>
    </row>
    <row r="38" spans="2:5" ht="12.75">
      <c r="E38" s="17"/>
    </row>
    <row r="39" spans="2:5" ht="12.75">
      <c r="B39" s="1" t="s">
        <v>25</v>
      </c>
      <c r="C39" s="15"/>
      <c r="D39" s="15"/>
      <c r="E39" s="17"/>
    </row>
    <row r="40" spans="2:5">
      <c r="B40" s="3"/>
      <c r="C40" s="1" t="s">
        <v>32</v>
      </c>
      <c r="E40" s="75"/>
    </row>
    <row r="47" spans="2:5">
      <c r="C47" s="61"/>
    </row>
    <row r="48" spans="2:5">
      <c r="C48" s="61"/>
    </row>
  </sheetData>
  <mergeCells count="9">
    <mergeCell ref="E12:G12"/>
    <mergeCell ref="H12:H13"/>
    <mergeCell ref="A1:H1"/>
    <mergeCell ref="A2:H2"/>
    <mergeCell ref="A3:F3"/>
    <mergeCell ref="A12:A13"/>
    <mergeCell ref="B12:B13"/>
    <mergeCell ref="C12:C13"/>
    <mergeCell ref="D12:D13"/>
  </mergeCells>
  <phoneticPr fontId="34" type="noConversion"/>
  <pageMargins left="1.4173228346456694" right="0.19685039370078741" top="0.94488188976377963" bottom="0.15748031496062992"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3"/>
  <sheetViews>
    <sheetView topLeftCell="A67" workbookViewId="0">
      <selection activeCell="B72" sqref="B72"/>
    </sheetView>
  </sheetViews>
  <sheetFormatPr defaultRowHeight="12.75"/>
  <cols>
    <col min="1" max="1" width="4.5703125" style="46" customWidth="1"/>
    <col min="2" max="2" width="53.85546875" style="26" customWidth="1"/>
    <col min="3" max="3" width="5.140625" style="18" customWidth="1"/>
    <col min="4" max="4" width="10" style="27" customWidth="1"/>
    <col min="5" max="5" width="5.42578125" style="18" customWidth="1"/>
    <col min="6" max="6" width="8" style="18" customWidth="1"/>
    <col min="7" max="7" width="7.85546875" style="18" customWidth="1"/>
    <col min="8" max="8" width="7.28515625" style="18" customWidth="1"/>
    <col min="9" max="9" width="8.285156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18" width="10.85546875" style="19" customWidth="1"/>
    <col min="19" max="255" width="11.42578125" style="19" customWidth="1"/>
    <col min="256" max="16384" width="9.140625" style="19"/>
  </cols>
  <sheetData>
    <row r="1" spans="1:15">
      <c r="A1" s="466" t="s">
        <v>27</v>
      </c>
      <c r="B1" s="466"/>
      <c r="C1" s="466"/>
      <c r="D1" s="466"/>
      <c r="E1" s="466"/>
      <c r="F1" s="466"/>
      <c r="G1" s="466"/>
      <c r="H1" s="466"/>
      <c r="I1" s="466"/>
      <c r="J1" s="466"/>
      <c r="K1" s="466"/>
      <c r="L1" s="466"/>
      <c r="M1" s="466"/>
      <c r="N1" s="466"/>
      <c r="O1" s="466"/>
    </row>
    <row r="2" spans="1:15">
      <c r="A2" s="467" t="s">
        <v>182</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20"/>
    </row>
    <row r="4" spans="1:15" s="17" customFormat="1">
      <c r="A4" s="17" t="s">
        <v>65</v>
      </c>
      <c r="B4" s="23"/>
      <c r="C4" s="23"/>
      <c r="D4" s="23"/>
      <c r="E4" s="23"/>
      <c r="F4" s="23"/>
      <c r="G4" s="22"/>
      <c r="H4" s="22"/>
      <c r="I4" s="22"/>
      <c r="J4" s="23"/>
      <c r="K4" s="23"/>
      <c r="L4" s="23"/>
      <c r="M4" s="23"/>
      <c r="N4" s="23"/>
      <c r="O4" s="23"/>
    </row>
    <row r="5" spans="1:15" s="17" customFormat="1">
      <c r="A5" s="17" t="s">
        <v>61</v>
      </c>
      <c r="B5" s="23"/>
      <c r="C5" s="23"/>
      <c r="D5" s="23"/>
      <c r="E5" s="23"/>
      <c r="F5" s="23"/>
      <c r="G5" s="23"/>
      <c r="H5" s="23"/>
      <c r="I5" s="23"/>
      <c r="J5" s="23"/>
      <c r="K5" s="23"/>
      <c r="L5" s="23"/>
      <c r="M5" s="23"/>
      <c r="N5" s="23"/>
      <c r="O5" s="23"/>
    </row>
    <row r="6" spans="1:15" s="17" customFormat="1">
      <c r="A6" s="17" t="s">
        <v>184</v>
      </c>
      <c r="G6" s="23"/>
      <c r="H6" s="23"/>
      <c r="I6" s="23"/>
      <c r="J6" s="23"/>
      <c r="K6" s="23"/>
      <c r="L6" s="23"/>
      <c r="M6" s="23"/>
      <c r="N6" s="23"/>
      <c r="O6" s="23"/>
    </row>
    <row r="7" spans="1:15">
      <c r="A7" s="19"/>
      <c r="B7" s="19"/>
      <c r="C7" s="19"/>
      <c r="D7" s="19"/>
      <c r="E7" s="19"/>
      <c r="F7" s="19"/>
    </row>
    <row r="8" spans="1:15">
      <c r="A8" s="25"/>
      <c r="E8" s="24"/>
      <c r="K8" s="24" t="s">
        <v>41</v>
      </c>
      <c r="M8" s="468">
        <f>O88</f>
        <v>0</v>
      </c>
      <c r="N8" s="468"/>
    </row>
    <row r="9" spans="1:15">
      <c r="A9" s="25"/>
      <c r="E9" s="24"/>
      <c r="K9" s="29" t="str">
        <f>Kopsavilkums!E10</f>
        <v>Tāme sastādīta: 2019. gada .........</v>
      </c>
      <c r="L9" s="30"/>
      <c r="M9" s="28"/>
      <c r="N9" s="30"/>
      <c r="O9" s="30"/>
    </row>
    <row r="10" spans="1:15">
      <c r="A10" s="31"/>
      <c r="B10" s="32"/>
    </row>
    <row r="11" spans="1:15" ht="13.5" thickBot="1">
      <c r="A11" s="469" t="s">
        <v>15</v>
      </c>
      <c r="B11" s="472" t="s">
        <v>11</v>
      </c>
      <c r="C11" s="475" t="s">
        <v>16</v>
      </c>
      <c r="D11" s="478" t="s">
        <v>17</v>
      </c>
      <c r="E11" s="481" t="s">
        <v>12</v>
      </c>
      <c r="F11" s="481"/>
      <c r="G11" s="481"/>
      <c r="H11" s="481"/>
      <c r="I11" s="481"/>
      <c r="J11" s="481"/>
      <c r="K11" s="462" t="s">
        <v>13</v>
      </c>
      <c r="L11" s="462"/>
      <c r="M11" s="462"/>
      <c r="N11" s="462"/>
      <c r="O11" s="463"/>
    </row>
    <row r="12" spans="1:15" ht="13.5" thickBot="1">
      <c r="A12" s="470"/>
      <c r="B12" s="473"/>
      <c r="C12" s="476"/>
      <c r="D12" s="479"/>
      <c r="E12" s="482"/>
      <c r="F12" s="482"/>
      <c r="G12" s="482"/>
      <c r="H12" s="482"/>
      <c r="I12" s="482"/>
      <c r="J12" s="482"/>
      <c r="K12" s="464" t="s">
        <v>18</v>
      </c>
      <c r="L12" s="464"/>
      <c r="M12" s="464" t="s">
        <v>19</v>
      </c>
      <c r="N12" s="464"/>
      <c r="O12" s="465" t="s">
        <v>20</v>
      </c>
    </row>
    <row r="13" spans="1:15" ht="45">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5">
      <c r="A14" s="33">
        <v>1</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5" ht="15">
      <c r="A15" s="199"/>
      <c r="B15" s="200" t="s">
        <v>102</v>
      </c>
      <c r="C15" s="199"/>
      <c r="D15" s="201"/>
      <c r="E15" s="240"/>
      <c r="F15" s="59"/>
      <c r="G15" s="59"/>
      <c r="H15" s="59"/>
      <c r="I15" s="59"/>
      <c r="J15" s="39"/>
      <c r="K15" s="38"/>
      <c r="L15" s="39"/>
      <c r="M15" s="39"/>
      <c r="N15" s="39"/>
      <c r="O15" s="39"/>
    </row>
    <row r="16" spans="1:15" ht="14.25">
      <c r="A16" s="202"/>
      <c r="B16" s="203" t="s">
        <v>103</v>
      </c>
      <c r="C16" s="204"/>
      <c r="D16" s="204"/>
      <c r="E16" s="241"/>
      <c r="F16" s="129"/>
      <c r="G16" s="117"/>
      <c r="H16" s="117"/>
      <c r="I16" s="117"/>
      <c r="J16" s="117"/>
      <c r="K16" s="117"/>
      <c r="L16" s="117"/>
      <c r="M16" s="117"/>
      <c r="N16" s="117"/>
      <c r="O16" s="117"/>
    </row>
    <row r="17" spans="1:15" ht="14.25">
      <c r="A17" s="205">
        <v>1</v>
      </c>
      <c r="B17" s="206" t="s">
        <v>104</v>
      </c>
      <c r="C17" s="207" t="s">
        <v>105</v>
      </c>
      <c r="D17" s="208">
        <v>186.6</v>
      </c>
      <c r="E17" s="241"/>
      <c r="F17" s="144"/>
      <c r="G17" s="144"/>
      <c r="H17" s="144"/>
      <c r="I17" s="144"/>
      <c r="J17" s="144">
        <f>G17+H17+I17</f>
        <v>0</v>
      </c>
      <c r="K17" s="144"/>
      <c r="L17" s="144"/>
      <c r="M17" s="144"/>
      <c r="N17" s="144"/>
      <c r="O17" s="144">
        <f t="shared" ref="O17:O54" si="1">N17+M17+L17</f>
        <v>0</v>
      </c>
    </row>
    <row r="18" spans="1:15" s="17" customFormat="1" ht="25.5">
      <c r="A18" s="205">
        <f t="shared" ref="A18:A54" si="2">A17+1</f>
        <v>2</v>
      </c>
      <c r="B18" s="209" t="s">
        <v>106</v>
      </c>
      <c r="C18" s="207" t="s">
        <v>105</v>
      </c>
      <c r="D18" s="210">
        <v>565</v>
      </c>
      <c r="E18" s="242"/>
      <c r="F18" s="144"/>
      <c r="G18" s="145"/>
      <c r="H18" s="145"/>
      <c r="I18" s="145"/>
      <c r="J18" s="145">
        <f>I18+H18+G18</f>
        <v>0</v>
      </c>
      <c r="K18" s="145"/>
      <c r="L18" s="145"/>
      <c r="M18" s="145"/>
      <c r="N18" s="145"/>
      <c r="O18" s="145">
        <f t="shared" si="1"/>
        <v>0</v>
      </c>
    </row>
    <row r="19" spans="1:15" s="17" customFormat="1" ht="25.5">
      <c r="A19" s="205">
        <f t="shared" si="2"/>
        <v>3</v>
      </c>
      <c r="B19" s="209" t="s">
        <v>107</v>
      </c>
      <c r="C19" s="207" t="s">
        <v>105</v>
      </c>
      <c r="D19" s="210">
        <v>2012.4</v>
      </c>
      <c r="E19" s="242"/>
      <c r="F19" s="145"/>
      <c r="G19" s="145"/>
      <c r="H19" s="145"/>
      <c r="I19" s="145"/>
      <c r="J19" s="145">
        <f>I19+H19+G19</f>
        <v>0</v>
      </c>
      <c r="K19" s="145"/>
      <c r="L19" s="145"/>
      <c r="M19" s="145"/>
      <c r="N19" s="145"/>
      <c r="O19" s="145">
        <f t="shared" si="1"/>
        <v>0</v>
      </c>
    </row>
    <row r="20" spans="1:15" s="17" customFormat="1" ht="25.5">
      <c r="A20" s="205">
        <f t="shared" si="2"/>
        <v>4</v>
      </c>
      <c r="B20" s="209" t="s">
        <v>108</v>
      </c>
      <c r="C20" s="207" t="s">
        <v>105</v>
      </c>
      <c r="D20" s="210">
        <v>490</v>
      </c>
      <c r="E20" s="242"/>
      <c r="F20" s="145"/>
      <c r="G20" s="145"/>
      <c r="H20" s="145"/>
      <c r="I20" s="145"/>
      <c r="J20" s="145">
        <f>I20+H20+G20</f>
        <v>0</v>
      </c>
      <c r="K20" s="145"/>
      <c r="L20" s="145"/>
      <c r="M20" s="145"/>
      <c r="N20" s="145"/>
      <c r="O20" s="145">
        <f t="shared" si="1"/>
        <v>0</v>
      </c>
    </row>
    <row r="21" spans="1:15" s="17" customFormat="1">
      <c r="A21" s="205">
        <f t="shared" si="2"/>
        <v>5</v>
      </c>
      <c r="B21" s="209" t="s">
        <v>109</v>
      </c>
      <c r="C21" s="207" t="s">
        <v>110</v>
      </c>
      <c r="D21" s="210">
        <v>119</v>
      </c>
      <c r="E21" s="242"/>
      <c r="F21" s="144"/>
      <c r="G21" s="144"/>
      <c r="H21" s="144"/>
      <c r="I21" s="144"/>
      <c r="J21" s="144">
        <f>G21+H21+I21</f>
        <v>0</v>
      </c>
      <c r="K21" s="144"/>
      <c r="L21" s="144"/>
      <c r="M21" s="145"/>
      <c r="N21" s="144"/>
      <c r="O21" s="144">
        <f t="shared" si="1"/>
        <v>0</v>
      </c>
    </row>
    <row r="22" spans="1:15" s="17" customFormat="1">
      <c r="A22" s="205">
        <f t="shared" si="2"/>
        <v>6</v>
      </c>
      <c r="B22" s="209" t="s">
        <v>111</v>
      </c>
      <c r="C22" s="207" t="s">
        <v>112</v>
      </c>
      <c r="D22" s="210">
        <v>64</v>
      </c>
      <c r="E22" s="242"/>
      <c r="F22" s="144"/>
      <c r="G22" s="145"/>
      <c r="H22" s="145"/>
      <c r="I22" s="144"/>
      <c r="J22" s="144">
        <f>I22+H22+G22</f>
        <v>0</v>
      </c>
      <c r="K22" s="144"/>
      <c r="L22" s="144"/>
      <c r="M22" s="144"/>
      <c r="N22" s="144"/>
      <c r="O22" s="144">
        <f t="shared" si="1"/>
        <v>0</v>
      </c>
    </row>
    <row r="23" spans="1:15" s="17" customFormat="1">
      <c r="A23" s="205">
        <f t="shared" si="2"/>
        <v>7</v>
      </c>
      <c r="B23" s="209" t="s">
        <v>113</v>
      </c>
      <c r="C23" s="207" t="s">
        <v>114</v>
      </c>
      <c r="D23" s="210">
        <v>132</v>
      </c>
      <c r="E23" s="242"/>
      <c r="F23" s="144"/>
      <c r="G23" s="144"/>
      <c r="H23" s="145"/>
      <c r="I23" s="144"/>
      <c r="J23" s="144">
        <f>I23+H23+G23</f>
        <v>0</v>
      </c>
      <c r="K23" s="144"/>
      <c r="L23" s="144"/>
      <c r="M23" s="144"/>
      <c r="N23" s="144"/>
      <c r="O23" s="144">
        <f t="shared" si="1"/>
        <v>0</v>
      </c>
    </row>
    <row r="24" spans="1:15" s="17" customFormat="1">
      <c r="A24" s="205">
        <f t="shared" si="2"/>
        <v>8</v>
      </c>
      <c r="B24" s="209" t="s">
        <v>115</v>
      </c>
      <c r="C24" s="207" t="s">
        <v>114</v>
      </c>
      <c r="D24" s="210">
        <v>439</v>
      </c>
      <c r="E24" s="242"/>
      <c r="F24" s="144"/>
      <c r="G24" s="144"/>
      <c r="H24" s="145"/>
      <c r="I24" s="144"/>
      <c r="J24" s="144">
        <f>I24+H24+G24</f>
        <v>0</v>
      </c>
      <c r="K24" s="144"/>
      <c r="L24" s="144"/>
      <c r="M24" s="144"/>
      <c r="N24" s="144"/>
      <c r="O24" s="144">
        <f t="shared" si="1"/>
        <v>0</v>
      </c>
    </row>
    <row r="25" spans="1:15" s="17" customFormat="1" ht="38.25">
      <c r="A25" s="205">
        <f t="shared" si="2"/>
        <v>9</v>
      </c>
      <c r="B25" s="209" t="s">
        <v>116</v>
      </c>
      <c r="C25" s="207" t="s">
        <v>105</v>
      </c>
      <c r="D25" s="210">
        <f>2070+3680</f>
        <v>5750</v>
      </c>
      <c r="E25" s="242"/>
      <c r="F25" s="144"/>
      <c r="G25" s="144"/>
      <c r="H25" s="144"/>
      <c r="I25" s="144"/>
      <c r="J25" s="144">
        <f>G25+H25+I25</f>
        <v>0</v>
      </c>
      <c r="K25" s="144"/>
      <c r="L25" s="144"/>
      <c r="M25" s="145"/>
      <c r="N25" s="144"/>
      <c r="O25" s="144">
        <f t="shared" si="1"/>
        <v>0</v>
      </c>
    </row>
    <row r="26" spans="1:15" s="17" customFormat="1" ht="25.5">
      <c r="A26" s="205">
        <f t="shared" si="2"/>
        <v>10</v>
      </c>
      <c r="B26" s="209" t="s">
        <v>117</v>
      </c>
      <c r="C26" s="207" t="s">
        <v>105</v>
      </c>
      <c r="D26" s="207">
        <f>509.54+23.25</f>
        <v>532.79</v>
      </c>
      <c r="E26" s="242"/>
      <c r="F26" s="144"/>
      <c r="G26" s="145"/>
      <c r="H26" s="144"/>
      <c r="I26" s="144"/>
      <c r="J26" s="144">
        <f t="shared" ref="J26:J54" si="3">I26+H26+G26</f>
        <v>0</v>
      </c>
      <c r="K26" s="144"/>
      <c r="L26" s="144"/>
      <c r="M26" s="145"/>
      <c r="N26" s="144"/>
      <c r="O26" s="144">
        <f t="shared" si="1"/>
        <v>0</v>
      </c>
    </row>
    <row r="27" spans="1:15" s="17" customFormat="1" ht="63.75">
      <c r="A27" s="205">
        <f t="shared" si="2"/>
        <v>11</v>
      </c>
      <c r="B27" s="209" t="s">
        <v>118</v>
      </c>
      <c r="C27" s="207" t="s">
        <v>119</v>
      </c>
      <c r="D27" s="210">
        <v>1</v>
      </c>
      <c r="E27" s="242"/>
      <c r="F27" s="144"/>
      <c r="G27" s="145"/>
      <c r="H27" s="145"/>
      <c r="I27" s="144"/>
      <c r="J27" s="144">
        <f t="shared" si="3"/>
        <v>0</v>
      </c>
      <c r="K27" s="144"/>
      <c r="L27" s="144"/>
      <c r="M27" s="144"/>
      <c r="N27" s="144"/>
      <c r="O27" s="144">
        <f t="shared" si="1"/>
        <v>0</v>
      </c>
    </row>
    <row r="28" spans="1:15" s="17" customFormat="1" ht="25.5">
      <c r="A28" s="205">
        <f t="shared" si="2"/>
        <v>12</v>
      </c>
      <c r="B28" s="209" t="s">
        <v>120</v>
      </c>
      <c r="C28" s="207" t="s">
        <v>105</v>
      </c>
      <c r="D28" s="210">
        <v>38.700000000000003</v>
      </c>
      <c r="E28" s="242"/>
      <c r="F28" s="144"/>
      <c r="G28" s="144"/>
      <c r="H28" s="145"/>
      <c r="I28" s="144"/>
      <c r="J28" s="144">
        <f t="shared" si="3"/>
        <v>0</v>
      </c>
      <c r="K28" s="144"/>
      <c r="L28" s="144"/>
      <c r="M28" s="144"/>
      <c r="N28" s="144"/>
      <c r="O28" s="144">
        <f t="shared" si="1"/>
        <v>0</v>
      </c>
    </row>
    <row r="29" spans="1:15" s="17" customFormat="1" ht="25.5">
      <c r="A29" s="205">
        <f t="shared" si="2"/>
        <v>13</v>
      </c>
      <c r="B29" s="209" t="s">
        <v>121</v>
      </c>
      <c r="C29" s="207" t="s">
        <v>30</v>
      </c>
      <c r="D29" s="210">
        <v>52.5</v>
      </c>
      <c r="E29" s="242"/>
      <c r="F29" s="144"/>
      <c r="G29" s="144"/>
      <c r="H29" s="145"/>
      <c r="I29" s="144"/>
      <c r="J29" s="144">
        <f t="shared" si="3"/>
        <v>0</v>
      </c>
      <c r="K29" s="144"/>
      <c r="L29" s="144"/>
      <c r="M29" s="144"/>
      <c r="N29" s="144"/>
      <c r="O29" s="144">
        <f t="shared" si="1"/>
        <v>0</v>
      </c>
    </row>
    <row r="30" spans="1:15" s="76" customFormat="1" ht="25.5">
      <c r="A30" s="205">
        <f t="shared" si="2"/>
        <v>14</v>
      </c>
      <c r="B30" s="209" t="s">
        <v>122</v>
      </c>
      <c r="C30" s="207" t="s">
        <v>114</v>
      </c>
      <c r="D30" s="210">
        <v>53</v>
      </c>
      <c r="E30" s="243"/>
      <c r="F30" s="144"/>
      <c r="G30" s="145"/>
      <c r="H30" s="144"/>
      <c r="I30" s="144"/>
      <c r="J30" s="144">
        <f t="shared" si="3"/>
        <v>0</v>
      </c>
      <c r="K30" s="144"/>
      <c r="L30" s="144"/>
      <c r="M30" s="144"/>
      <c r="N30" s="144"/>
      <c r="O30" s="144">
        <f t="shared" si="1"/>
        <v>0</v>
      </c>
    </row>
    <row r="31" spans="1:15" s="76" customFormat="1" ht="25.5">
      <c r="A31" s="205">
        <f t="shared" si="2"/>
        <v>15</v>
      </c>
      <c r="B31" s="209" t="s">
        <v>123</v>
      </c>
      <c r="C31" s="207" t="s">
        <v>114</v>
      </c>
      <c r="D31" s="210">
        <v>53</v>
      </c>
      <c r="E31" s="243"/>
      <c r="F31" s="144"/>
      <c r="G31" s="145"/>
      <c r="H31" s="144"/>
      <c r="I31" s="144"/>
      <c r="J31" s="144">
        <f t="shared" si="3"/>
        <v>0</v>
      </c>
      <c r="K31" s="144"/>
      <c r="L31" s="144"/>
      <c r="M31" s="144"/>
      <c r="N31" s="144"/>
      <c r="O31" s="144">
        <f t="shared" si="1"/>
        <v>0</v>
      </c>
    </row>
    <row r="32" spans="1:15" s="76" customFormat="1" ht="27.75" customHeight="1">
      <c r="A32" s="205">
        <f t="shared" si="2"/>
        <v>16</v>
      </c>
      <c r="B32" s="209" t="s">
        <v>124</v>
      </c>
      <c r="C32" s="207" t="s">
        <v>114</v>
      </c>
      <c r="D32" s="210">
        <v>9</v>
      </c>
      <c r="E32" s="243"/>
      <c r="F32" s="144"/>
      <c r="G32" s="145"/>
      <c r="H32" s="144"/>
      <c r="I32" s="144"/>
      <c r="J32" s="144">
        <f t="shared" si="3"/>
        <v>0</v>
      </c>
      <c r="K32" s="144"/>
      <c r="L32" s="144"/>
      <c r="M32" s="144"/>
      <c r="N32" s="144"/>
      <c r="O32" s="144">
        <f t="shared" si="1"/>
        <v>0</v>
      </c>
    </row>
    <row r="33" spans="1:15" s="76" customFormat="1">
      <c r="A33" s="205">
        <f t="shared" si="2"/>
        <v>17</v>
      </c>
      <c r="B33" s="211" t="s">
        <v>125</v>
      </c>
      <c r="C33" s="207" t="s">
        <v>114</v>
      </c>
      <c r="D33" s="210">
        <v>36</v>
      </c>
      <c r="E33" s="243"/>
      <c r="F33" s="144"/>
      <c r="G33" s="145"/>
      <c r="H33" s="144"/>
      <c r="I33" s="144"/>
      <c r="J33" s="144">
        <f t="shared" si="3"/>
        <v>0</v>
      </c>
      <c r="K33" s="144"/>
      <c r="L33" s="144"/>
      <c r="M33" s="144"/>
      <c r="N33" s="144"/>
      <c r="O33" s="144">
        <f t="shared" si="1"/>
        <v>0</v>
      </c>
    </row>
    <row r="34" spans="1:15" s="76" customFormat="1" ht="25.5">
      <c r="A34" s="205">
        <f t="shared" si="2"/>
        <v>18</v>
      </c>
      <c r="B34" s="209" t="s">
        <v>126</v>
      </c>
      <c r="C34" s="207" t="s">
        <v>30</v>
      </c>
      <c r="D34" s="210">
        <v>120.6</v>
      </c>
      <c r="E34" s="243"/>
      <c r="F34" s="144"/>
      <c r="G34" s="145"/>
      <c r="H34" s="144"/>
      <c r="I34" s="144"/>
      <c r="J34" s="144">
        <f t="shared" si="3"/>
        <v>0</v>
      </c>
      <c r="K34" s="144"/>
      <c r="L34" s="144"/>
      <c r="M34" s="144"/>
      <c r="N34" s="144"/>
      <c r="O34" s="144">
        <f t="shared" si="1"/>
        <v>0</v>
      </c>
    </row>
    <row r="35" spans="1:15" s="76" customFormat="1" ht="25.5">
      <c r="A35" s="205">
        <f t="shared" si="2"/>
        <v>19</v>
      </c>
      <c r="B35" s="209" t="s">
        <v>127</v>
      </c>
      <c r="C35" s="207" t="s">
        <v>105</v>
      </c>
      <c r="D35" s="210">
        <v>403</v>
      </c>
      <c r="E35" s="243"/>
      <c r="F35" s="144"/>
      <c r="G35" s="145"/>
      <c r="H35" s="144"/>
      <c r="I35" s="144"/>
      <c r="J35" s="144">
        <f t="shared" si="3"/>
        <v>0</v>
      </c>
      <c r="K35" s="144"/>
      <c r="L35" s="144"/>
      <c r="M35" s="144"/>
      <c r="N35" s="144"/>
      <c r="O35" s="144">
        <f t="shared" si="1"/>
        <v>0</v>
      </c>
    </row>
    <row r="36" spans="1:15" s="76" customFormat="1" ht="14.25">
      <c r="A36" s="205">
        <f t="shared" si="2"/>
        <v>20</v>
      </c>
      <c r="B36" s="209" t="s">
        <v>128</v>
      </c>
      <c r="C36" s="207" t="s">
        <v>105</v>
      </c>
      <c r="D36" s="207">
        <v>198</v>
      </c>
      <c r="E36" s="243"/>
      <c r="F36" s="144"/>
      <c r="G36" s="144"/>
      <c r="H36" s="144"/>
      <c r="I36" s="144"/>
      <c r="J36" s="144">
        <f t="shared" si="3"/>
        <v>0</v>
      </c>
      <c r="K36" s="144"/>
      <c r="L36" s="144"/>
      <c r="M36" s="144"/>
      <c r="N36" s="144"/>
      <c r="O36" s="144">
        <f t="shared" si="1"/>
        <v>0</v>
      </c>
    </row>
    <row r="37" spans="1:15" s="76" customFormat="1" ht="14.25">
      <c r="A37" s="205">
        <f t="shared" si="2"/>
        <v>21</v>
      </c>
      <c r="B37" s="212" t="s">
        <v>129</v>
      </c>
      <c r="C37" s="213" t="s">
        <v>105</v>
      </c>
      <c r="D37" s="215">
        <v>108</v>
      </c>
      <c r="E37" s="243"/>
      <c r="F37" s="144"/>
      <c r="G37" s="144"/>
      <c r="H37" s="144"/>
      <c r="I37" s="144"/>
      <c r="J37" s="144">
        <f t="shared" si="3"/>
        <v>0</v>
      </c>
      <c r="K37" s="144"/>
      <c r="L37" s="144"/>
      <c r="M37" s="144"/>
      <c r="N37" s="144"/>
      <c r="O37" s="144">
        <f t="shared" si="1"/>
        <v>0</v>
      </c>
    </row>
    <row r="38" spans="1:15" s="76" customFormat="1" ht="14.25">
      <c r="A38" s="205">
        <f t="shared" si="2"/>
        <v>22</v>
      </c>
      <c r="B38" s="212" t="s">
        <v>130</v>
      </c>
      <c r="C38" s="213" t="s">
        <v>105</v>
      </c>
      <c r="D38" s="215">
        <v>108</v>
      </c>
      <c r="E38" s="243"/>
      <c r="F38" s="144"/>
      <c r="G38" s="144"/>
      <c r="H38" s="144"/>
      <c r="I38" s="144"/>
      <c r="J38" s="144">
        <f t="shared" si="3"/>
        <v>0</v>
      </c>
      <c r="K38" s="144"/>
      <c r="L38" s="144"/>
      <c r="M38" s="144"/>
      <c r="N38" s="144"/>
      <c r="O38" s="144">
        <f t="shared" si="1"/>
        <v>0</v>
      </c>
    </row>
    <row r="39" spans="1:15" s="76" customFormat="1" ht="25.5">
      <c r="A39" s="205">
        <f t="shared" si="2"/>
        <v>23</v>
      </c>
      <c r="B39" s="206" t="s">
        <v>131</v>
      </c>
      <c r="C39" s="213" t="s">
        <v>132</v>
      </c>
      <c r="D39" s="215">
        <v>5.6</v>
      </c>
      <c r="E39" s="243"/>
      <c r="F39" s="144"/>
      <c r="G39" s="144"/>
      <c r="H39" s="144"/>
      <c r="I39" s="144"/>
      <c r="J39" s="144">
        <f t="shared" si="3"/>
        <v>0</v>
      </c>
      <c r="K39" s="144"/>
      <c r="L39" s="144"/>
      <c r="M39" s="144"/>
      <c r="N39" s="144"/>
      <c r="O39" s="144">
        <f t="shared" si="1"/>
        <v>0</v>
      </c>
    </row>
    <row r="40" spans="1:15" s="76" customFormat="1" ht="25.5">
      <c r="A40" s="205">
        <f t="shared" si="2"/>
        <v>24</v>
      </c>
      <c r="B40" s="209" t="s">
        <v>133</v>
      </c>
      <c r="C40" s="213" t="s">
        <v>132</v>
      </c>
      <c r="D40" s="215">
        <v>152.6</v>
      </c>
      <c r="E40" s="243"/>
      <c r="F40" s="144"/>
      <c r="G40" s="144"/>
      <c r="H40" s="144"/>
      <c r="I40" s="144"/>
      <c r="J40" s="144">
        <f t="shared" si="3"/>
        <v>0</v>
      </c>
      <c r="K40" s="144"/>
      <c r="L40" s="144"/>
      <c r="M40" s="144"/>
      <c r="N40" s="144"/>
      <c r="O40" s="144">
        <f t="shared" si="1"/>
        <v>0</v>
      </c>
    </row>
    <row r="41" spans="1:15" s="76" customFormat="1" ht="38.25">
      <c r="A41" s="205">
        <f t="shared" si="2"/>
        <v>25</v>
      </c>
      <c r="B41" s="209" t="s">
        <v>134</v>
      </c>
      <c r="C41" s="213" t="s">
        <v>132</v>
      </c>
      <c r="D41" s="215">
        <v>201.24</v>
      </c>
      <c r="E41" s="243"/>
      <c r="F41" s="144"/>
      <c r="G41" s="145"/>
      <c r="H41" s="144"/>
      <c r="I41" s="144"/>
      <c r="J41" s="144">
        <f t="shared" si="3"/>
        <v>0</v>
      </c>
      <c r="K41" s="144"/>
      <c r="L41" s="144"/>
      <c r="M41" s="144"/>
      <c r="N41" s="144"/>
      <c r="O41" s="144">
        <f t="shared" si="1"/>
        <v>0</v>
      </c>
    </row>
    <row r="42" spans="1:15" s="76" customFormat="1" ht="25.5">
      <c r="A42" s="205">
        <f t="shared" si="2"/>
        <v>26</v>
      </c>
      <c r="B42" s="209" t="s">
        <v>135</v>
      </c>
      <c r="C42" s="213" t="s">
        <v>132</v>
      </c>
      <c r="D42" s="215">
        <v>24.5</v>
      </c>
      <c r="E42" s="243"/>
      <c r="F42" s="144"/>
      <c r="G42" s="144"/>
      <c r="H42" s="144"/>
      <c r="I42" s="144"/>
      <c r="J42" s="144">
        <f t="shared" si="3"/>
        <v>0</v>
      </c>
      <c r="K42" s="144"/>
      <c r="L42" s="144"/>
      <c r="M42" s="144"/>
      <c r="N42" s="144"/>
      <c r="O42" s="144">
        <f t="shared" si="1"/>
        <v>0</v>
      </c>
    </row>
    <row r="43" spans="1:15" s="76" customFormat="1" ht="38.25">
      <c r="A43" s="205">
        <f t="shared" si="2"/>
        <v>27</v>
      </c>
      <c r="B43" s="209" t="s">
        <v>136</v>
      </c>
      <c r="C43" s="213" t="s">
        <v>132</v>
      </c>
      <c r="D43" s="215">
        <v>4</v>
      </c>
      <c r="E43" s="243"/>
      <c r="F43" s="144"/>
      <c r="G43" s="144"/>
      <c r="H43" s="144"/>
      <c r="I43" s="144"/>
      <c r="J43" s="144">
        <f t="shared" si="3"/>
        <v>0</v>
      </c>
      <c r="K43" s="144"/>
      <c r="L43" s="144"/>
      <c r="M43" s="144"/>
      <c r="N43" s="144"/>
      <c r="O43" s="144">
        <f t="shared" si="1"/>
        <v>0</v>
      </c>
    </row>
    <row r="44" spans="1:15" s="76" customFormat="1" ht="25.5">
      <c r="A44" s="205">
        <f t="shared" si="2"/>
        <v>28</v>
      </c>
      <c r="B44" s="209" t="s">
        <v>137</v>
      </c>
      <c r="C44" s="213" t="s">
        <v>132</v>
      </c>
      <c r="D44" s="215">
        <v>26.8</v>
      </c>
      <c r="E44" s="243"/>
      <c r="F44" s="144"/>
      <c r="G44" s="144"/>
      <c r="H44" s="144"/>
      <c r="I44" s="144"/>
      <c r="J44" s="144">
        <f t="shared" si="3"/>
        <v>0</v>
      </c>
      <c r="K44" s="144"/>
      <c r="L44" s="144"/>
      <c r="M44" s="144"/>
      <c r="N44" s="144"/>
      <c r="O44" s="144">
        <f t="shared" si="1"/>
        <v>0</v>
      </c>
    </row>
    <row r="45" spans="1:15" s="76" customFormat="1" ht="51">
      <c r="A45" s="205">
        <f t="shared" si="2"/>
        <v>29</v>
      </c>
      <c r="B45" s="209" t="s">
        <v>138</v>
      </c>
      <c r="C45" s="213" t="s">
        <v>132</v>
      </c>
      <c r="D45" s="215">
        <v>18.8</v>
      </c>
      <c r="E45" s="243"/>
      <c r="F45" s="144"/>
      <c r="G45" s="145"/>
      <c r="H45" s="144"/>
      <c r="I45" s="144"/>
      <c r="J45" s="144">
        <f t="shared" si="3"/>
        <v>0</v>
      </c>
      <c r="K45" s="144"/>
      <c r="L45" s="144"/>
      <c r="M45" s="144"/>
      <c r="N45" s="144"/>
      <c r="O45" s="144">
        <f t="shared" si="1"/>
        <v>0</v>
      </c>
    </row>
    <row r="46" spans="1:15" s="76" customFormat="1" ht="63.75">
      <c r="A46" s="205">
        <f t="shared" si="2"/>
        <v>30</v>
      </c>
      <c r="B46" s="209" t="s">
        <v>139</v>
      </c>
      <c r="C46" s="207" t="s">
        <v>119</v>
      </c>
      <c r="D46" s="210">
        <v>1</v>
      </c>
      <c r="E46" s="243"/>
      <c r="F46" s="144"/>
      <c r="G46" s="144"/>
      <c r="H46" s="144"/>
      <c r="I46" s="144"/>
      <c r="J46" s="144">
        <f t="shared" si="3"/>
        <v>0</v>
      </c>
      <c r="K46" s="144"/>
      <c r="L46" s="144"/>
      <c r="M46" s="144"/>
      <c r="N46" s="144"/>
      <c r="O46" s="144">
        <f t="shared" si="1"/>
        <v>0</v>
      </c>
    </row>
    <row r="47" spans="1:15" s="76" customFormat="1" ht="38.25">
      <c r="A47" s="205">
        <f t="shared" si="2"/>
        <v>31</v>
      </c>
      <c r="B47" s="209" t="s">
        <v>140</v>
      </c>
      <c r="C47" s="213" t="s">
        <v>132</v>
      </c>
      <c r="D47" s="215">
        <v>4</v>
      </c>
      <c r="E47" s="243"/>
      <c r="F47" s="144"/>
      <c r="G47" s="144"/>
      <c r="H47" s="144"/>
      <c r="I47" s="144"/>
      <c r="J47" s="144">
        <f t="shared" si="3"/>
        <v>0</v>
      </c>
      <c r="K47" s="144"/>
      <c r="L47" s="144"/>
      <c r="M47" s="144"/>
      <c r="N47" s="144"/>
      <c r="O47" s="144">
        <f t="shared" si="1"/>
        <v>0</v>
      </c>
    </row>
    <row r="48" spans="1:15" s="76" customFormat="1" ht="25.5">
      <c r="A48" s="205">
        <f t="shared" si="2"/>
        <v>32</v>
      </c>
      <c r="B48" s="209" t="s">
        <v>141</v>
      </c>
      <c r="C48" s="207" t="s">
        <v>114</v>
      </c>
      <c r="D48" s="210">
        <v>53</v>
      </c>
      <c r="E48" s="243"/>
      <c r="F48" s="144"/>
      <c r="G48" s="145"/>
      <c r="H48" s="144"/>
      <c r="I48" s="144"/>
      <c r="J48" s="144">
        <f t="shared" si="3"/>
        <v>0</v>
      </c>
      <c r="K48" s="144"/>
      <c r="L48" s="144"/>
      <c r="M48" s="144"/>
      <c r="N48" s="144"/>
      <c r="O48" s="144">
        <f t="shared" si="1"/>
        <v>0</v>
      </c>
    </row>
    <row r="49" spans="1:15" s="76" customFormat="1" ht="38.25">
      <c r="A49" s="205">
        <f t="shared" si="2"/>
        <v>33</v>
      </c>
      <c r="B49" s="209" t="s">
        <v>142</v>
      </c>
      <c r="C49" s="207" t="s">
        <v>114</v>
      </c>
      <c r="D49" s="210">
        <v>53</v>
      </c>
      <c r="E49" s="243"/>
      <c r="F49" s="144"/>
      <c r="G49" s="144"/>
      <c r="H49" s="144"/>
      <c r="I49" s="144"/>
      <c r="J49" s="144">
        <f t="shared" si="3"/>
        <v>0</v>
      </c>
      <c r="K49" s="144"/>
      <c r="L49" s="144"/>
      <c r="M49" s="144"/>
      <c r="N49" s="144"/>
      <c r="O49" s="144">
        <f t="shared" si="1"/>
        <v>0</v>
      </c>
    </row>
    <row r="50" spans="1:15" s="76" customFormat="1" ht="25.5">
      <c r="A50" s="205">
        <f t="shared" si="2"/>
        <v>34</v>
      </c>
      <c r="B50" s="209" t="s">
        <v>143</v>
      </c>
      <c r="C50" s="207" t="s">
        <v>114</v>
      </c>
      <c r="D50" s="210">
        <v>9</v>
      </c>
      <c r="E50" s="243"/>
      <c r="F50" s="144"/>
      <c r="G50" s="144"/>
      <c r="H50" s="144"/>
      <c r="I50" s="144"/>
      <c r="J50" s="144">
        <f t="shared" si="3"/>
        <v>0</v>
      </c>
      <c r="K50" s="144"/>
      <c r="L50" s="144"/>
      <c r="M50" s="144"/>
      <c r="N50" s="144"/>
      <c r="O50" s="144">
        <f t="shared" si="1"/>
        <v>0</v>
      </c>
    </row>
    <row r="51" spans="1:15" s="17" customFormat="1" ht="38.25">
      <c r="A51" s="205">
        <f t="shared" si="2"/>
        <v>35</v>
      </c>
      <c r="B51" s="209" t="s">
        <v>144</v>
      </c>
      <c r="C51" s="213" t="s">
        <v>132</v>
      </c>
      <c r="D51" s="215">
        <v>2.8</v>
      </c>
      <c r="E51" s="242"/>
      <c r="F51" s="144"/>
      <c r="G51" s="145"/>
      <c r="H51" s="144"/>
      <c r="I51" s="144"/>
      <c r="J51" s="144">
        <f t="shared" si="3"/>
        <v>0</v>
      </c>
      <c r="K51" s="144"/>
      <c r="L51" s="144"/>
      <c r="M51" s="144"/>
      <c r="N51" s="144"/>
      <c r="O51" s="144">
        <f t="shared" si="1"/>
        <v>0</v>
      </c>
    </row>
    <row r="52" spans="1:15" s="17" customFormat="1" ht="25.5">
      <c r="A52" s="205">
        <f t="shared" si="2"/>
        <v>36</v>
      </c>
      <c r="B52" s="209" t="s">
        <v>145</v>
      </c>
      <c r="C52" s="213" t="s">
        <v>132</v>
      </c>
      <c r="D52" s="215">
        <v>19.8</v>
      </c>
      <c r="E52" s="242"/>
      <c r="F52" s="144"/>
      <c r="G52" s="144"/>
      <c r="H52" s="144"/>
      <c r="I52" s="144"/>
      <c r="J52" s="144">
        <f t="shared" si="3"/>
        <v>0</v>
      </c>
      <c r="K52" s="144"/>
      <c r="L52" s="144"/>
      <c r="M52" s="144"/>
      <c r="N52" s="144"/>
      <c r="O52" s="144">
        <f t="shared" si="1"/>
        <v>0</v>
      </c>
    </row>
    <row r="53" spans="1:15" s="17" customFormat="1" ht="25.5">
      <c r="A53" s="205">
        <f t="shared" si="2"/>
        <v>37</v>
      </c>
      <c r="B53" s="212" t="s">
        <v>146</v>
      </c>
      <c r="C53" s="213" t="s">
        <v>132</v>
      </c>
      <c r="D53" s="215">
        <v>10.8</v>
      </c>
      <c r="E53" s="242"/>
      <c r="F53" s="145"/>
      <c r="G53" s="145"/>
      <c r="H53" s="144"/>
      <c r="I53" s="144"/>
      <c r="J53" s="144">
        <f t="shared" si="3"/>
        <v>0</v>
      </c>
      <c r="K53" s="144"/>
      <c r="L53" s="144"/>
      <c r="M53" s="144"/>
      <c r="N53" s="144"/>
      <c r="O53" s="144">
        <f t="shared" si="1"/>
        <v>0</v>
      </c>
    </row>
    <row r="54" spans="1:15" s="17" customFormat="1" ht="25.5">
      <c r="A54" s="205">
        <f t="shared" si="2"/>
        <v>38</v>
      </c>
      <c r="B54" s="212" t="s">
        <v>147</v>
      </c>
      <c r="C54" s="213" t="s">
        <v>132</v>
      </c>
      <c r="D54" s="215">
        <v>21.6</v>
      </c>
      <c r="E54" s="242"/>
      <c r="F54" s="145"/>
      <c r="G54" s="145"/>
      <c r="H54" s="144"/>
      <c r="I54" s="144"/>
      <c r="J54" s="144">
        <f t="shared" si="3"/>
        <v>0</v>
      </c>
      <c r="K54" s="144"/>
      <c r="L54" s="144"/>
      <c r="M54" s="144"/>
      <c r="N54" s="144"/>
      <c r="O54" s="144">
        <f t="shared" si="1"/>
        <v>0</v>
      </c>
    </row>
    <row r="55" spans="1:15" s="76" customFormat="1" ht="14.25">
      <c r="A55" s="205"/>
      <c r="B55" s="216" t="s">
        <v>148</v>
      </c>
      <c r="C55" s="217"/>
      <c r="D55" s="217"/>
      <c r="E55" s="243"/>
      <c r="F55" s="144"/>
      <c r="G55" s="144"/>
      <c r="H55" s="144"/>
      <c r="I55" s="144"/>
      <c r="J55" s="144"/>
      <c r="K55" s="144"/>
      <c r="L55" s="144"/>
      <c r="M55" s="144"/>
      <c r="N55" s="144"/>
      <c r="O55" s="144"/>
    </row>
    <row r="56" spans="1:15" s="76" customFormat="1">
      <c r="A56" s="205"/>
      <c r="B56" s="218" t="s">
        <v>149</v>
      </c>
      <c r="C56" s="214"/>
      <c r="D56" s="214"/>
      <c r="E56" s="243"/>
      <c r="F56" s="144"/>
      <c r="G56" s="144"/>
      <c r="H56" s="144"/>
      <c r="I56" s="144"/>
      <c r="J56" s="144"/>
      <c r="K56" s="144"/>
      <c r="L56" s="144"/>
      <c r="M56" s="144"/>
      <c r="N56" s="144"/>
      <c r="O56" s="144"/>
    </row>
    <row r="57" spans="1:15" s="76" customFormat="1" ht="102">
      <c r="A57" s="205">
        <v>39</v>
      </c>
      <c r="B57" s="219" t="s">
        <v>150</v>
      </c>
      <c r="C57" s="207" t="s">
        <v>119</v>
      </c>
      <c r="D57" s="220">
        <v>1</v>
      </c>
      <c r="E57" s="243"/>
      <c r="F57" s="144"/>
      <c r="G57" s="144"/>
      <c r="H57" s="144"/>
      <c r="I57" s="144"/>
      <c r="J57" s="144">
        <f>I57+H57+G57</f>
        <v>0</v>
      </c>
      <c r="K57" s="144"/>
      <c r="L57" s="144"/>
      <c r="M57" s="144"/>
      <c r="N57" s="144"/>
      <c r="O57" s="144">
        <f>N57+M57+L57</f>
        <v>0</v>
      </c>
    </row>
    <row r="58" spans="1:15" s="76" customFormat="1" ht="14.25">
      <c r="A58" s="205"/>
      <c r="B58" s="221" t="s">
        <v>151</v>
      </c>
      <c r="C58" s="215"/>
      <c r="D58" s="222"/>
      <c r="E58" s="243"/>
      <c r="F58" s="144"/>
      <c r="G58" s="145"/>
      <c r="H58" s="144"/>
      <c r="I58" s="144"/>
      <c r="J58" s="144"/>
      <c r="K58" s="144"/>
      <c r="L58" s="144"/>
      <c r="M58" s="144"/>
      <c r="N58" s="144"/>
      <c r="O58" s="144"/>
    </row>
    <row r="59" spans="1:15" s="76" customFormat="1">
      <c r="A59" s="205"/>
      <c r="B59" s="218" t="s">
        <v>152</v>
      </c>
      <c r="C59" s="223"/>
      <c r="D59" s="222"/>
      <c r="E59" s="243"/>
      <c r="F59" s="144"/>
      <c r="G59" s="144"/>
      <c r="H59" s="144"/>
      <c r="I59" s="144"/>
      <c r="J59" s="144"/>
      <c r="K59" s="144"/>
      <c r="L59" s="144"/>
      <c r="M59" s="144"/>
      <c r="N59" s="144"/>
      <c r="O59" s="144"/>
    </row>
    <row r="60" spans="1:15" s="76" customFormat="1" ht="14.25">
      <c r="A60" s="205">
        <f>A57+1</f>
        <v>40</v>
      </c>
      <c r="B60" s="224" t="s">
        <v>153</v>
      </c>
      <c r="C60" s="215" t="s">
        <v>154</v>
      </c>
      <c r="D60" s="225">
        <v>270</v>
      </c>
      <c r="E60" s="243"/>
      <c r="F60" s="144"/>
      <c r="G60" s="144"/>
      <c r="H60" s="144"/>
      <c r="I60" s="144"/>
      <c r="J60" s="144">
        <f>I60+H60+G60</f>
        <v>0</v>
      </c>
      <c r="K60" s="144"/>
      <c r="L60" s="144"/>
      <c r="M60" s="144"/>
      <c r="N60" s="144"/>
      <c r="O60" s="144">
        <f>N60+M60+L60</f>
        <v>0</v>
      </c>
    </row>
    <row r="61" spans="1:15" s="76" customFormat="1" ht="14.25">
      <c r="A61" s="205">
        <f>A60+1</f>
        <v>41</v>
      </c>
      <c r="B61" s="224" t="s">
        <v>155</v>
      </c>
      <c r="C61" s="215" t="s">
        <v>154</v>
      </c>
      <c r="D61" s="225">
        <v>130</v>
      </c>
      <c r="E61" s="243"/>
      <c r="F61" s="144"/>
      <c r="G61" s="145"/>
      <c r="H61" s="144"/>
      <c r="I61" s="144"/>
      <c r="J61" s="144">
        <f>I61+H61+G61</f>
        <v>0</v>
      </c>
      <c r="K61" s="144"/>
      <c r="L61" s="144"/>
      <c r="M61" s="144"/>
      <c r="N61" s="144"/>
      <c r="O61" s="144">
        <f>N61+M61+L61</f>
        <v>0</v>
      </c>
    </row>
    <row r="62" spans="1:15" s="76" customFormat="1" ht="25.5">
      <c r="A62" s="205">
        <f>A61+1</f>
        <v>42</v>
      </c>
      <c r="B62" s="226" t="s">
        <v>156</v>
      </c>
      <c r="C62" s="215" t="s">
        <v>154</v>
      </c>
      <c r="D62" s="225">
        <v>140</v>
      </c>
      <c r="E62" s="243"/>
      <c r="F62" s="144"/>
      <c r="G62" s="144"/>
      <c r="H62" s="144"/>
      <c r="I62" s="144"/>
      <c r="J62" s="144">
        <f>I62+H62+G62</f>
        <v>0</v>
      </c>
      <c r="K62" s="144"/>
      <c r="L62" s="144"/>
      <c r="M62" s="144"/>
      <c r="N62" s="144"/>
      <c r="O62" s="144">
        <f>N62+M62+L62</f>
        <v>0</v>
      </c>
    </row>
    <row r="63" spans="1:15" s="76" customFormat="1" ht="14.25">
      <c r="A63" s="205">
        <f>A62+1</f>
        <v>43</v>
      </c>
      <c r="B63" s="227" t="s">
        <v>157</v>
      </c>
      <c r="C63" s="215" t="s">
        <v>154</v>
      </c>
      <c r="D63" s="228">
        <v>70</v>
      </c>
      <c r="E63" s="243"/>
      <c r="F63" s="144"/>
      <c r="G63" s="144"/>
      <c r="H63" s="144"/>
      <c r="I63" s="144"/>
      <c r="J63" s="144">
        <f>I63+H63+G63</f>
        <v>0</v>
      </c>
      <c r="K63" s="144"/>
      <c r="L63" s="144"/>
      <c r="M63" s="144"/>
      <c r="N63" s="144"/>
      <c r="O63" s="144">
        <f>N63+M63+L63</f>
        <v>0</v>
      </c>
    </row>
    <row r="64" spans="1:15" s="76" customFormat="1">
      <c r="A64" s="205"/>
      <c r="B64" s="216" t="s">
        <v>158</v>
      </c>
      <c r="C64" s="215"/>
      <c r="D64" s="214"/>
      <c r="E64" s="243"/>
      <c r="F64" s="144"/>
      <c r="G64" s="144"/>
      <c r="H64" s="144"/>
      <c r="I64" s="144"/>
      <c r="J64" s="144"/>
      <c r="K64" s="144"/>
      <c r="L64" s="144"/>
      <c r="M64" s="145"/>
      <c r="N64" s="144"/>
      <c r="O64" s="144"/>
    </row>
    <row r="65" spans="1:15" s="76" customFormat="1">
      <c r="A65" s="205"/>
      <c r="B65" s="229" t="s">
        <v>159</v>
      </c>
      <c r="C65" s="215"/>
      <c r="D65" s="214"/>
      <c r="E65" s="243"/>
      <c r="F65" s="144"/>
      <c r="G65" s="144"/>
      <c r="H65" s="144"/>
      <c r="I65" s="144"/>
      <c r="J65" s="144"/>
      <c r="K65" s="144"/>
      <c r="L65" s="144"/>
      <c r="M65" s="145"/>
      <c r="N65" s="144"/>
      <c r="O65" s="144"/>
    </row>
    <row r="66" spans="1:15" s="76" customFormat="1" ht="25.5">
      <c r="A66" s="205">
        <v>44</v>
      </c>
      <c r="B66" s="212" t="s">
        <v>160</v>
      </c>
      <c r="C66" s="230" t="s">
        <v>105</v>
      </c>
      <c r="D66" s="231">
        <v>306</v>
      </c>
      <c r="E66" s="243"/>
      <c r="F66" s="144"/>
      <c r="G66" s="145"/>
      <c r="H66" s="144"/>
      <c r="I66" s="144"/>
      <c r="J66" s="144">
        <f t="shared" ref="J66:J80" si="4">I66+H66+G66</f>
        <v>0</v>
      </c>
      <c r="K66" s="144"/>
      <c r="L66" s="144"/>
      <c r="M66" s="144"/>
      <c r="N66" s="144"/>
      <c r="O66" s="144">
        <f t="shared" ref="O66:O80" si="5">N66+M66+L66</f>
        <v>0</v>
      </c>
    </row>
    <row r="67" spans="1:15" s="76" customFormat="1" ht="14.25">
      <c r="A67" s="205">
        <f t="shared" ref="A67:A80" si="6">A66+1</f>
        <v>45</v>
      </c>
      <c r="B67" s="232" t="s">
        <v>161</v>
      </c>
      <c r="C67" s="230" t="s">
        <v>132</v>
      </c>
      <c r="D67" s="231">
        <f>ROUND(D66*0.2*1.15,0)</f>
        <v>70</v>
      </c>
      <c r="E67" s="243"/>
      <c r="F67" s="144"/>
      <c r="G67" s="145"/>
      <c r="H67" s="144"/>
      <c r="I67" s="144"/>
      <c r="J67" s="144">
        <f t="shared" si="4"/>
        <v>0</v>
      </c>
      <c r="K67" s="144"/>
      <c r="L67" s="144"/>
      <c r="M67" s="144"/>
      <c r="N67" s="144"/>
      <c r="O67" s="144">
        <f t="shared" si="5"/>
        <v>0</v>
      </c>
    </row>
    <row r="68" spans="1:15" s="76" customFormat="1" ht="38.25">
      <c r="A68" s="205">
        <f t="shared" si="6"/>
        <v>46</v>
      </c>
      <c r="B68" s="212" t="s">
        <v>162</v>
      </c>
      <c r="C68" s="230" t="s">
        <v>105</v>
      </c>
      <c r="D68" s="231">
        <v>272</v>
      </c>
      <c r="E68" s="243"/>
      <c r="F68" s="144"/>
      <c r="G68" s="144"/>
      <c r="H68" s="144"/>
      <c r="I68" s="144"/>
      <c r="J68" s="144">
        <f t="shared" si="4"/>
        <v>0</v>
      </c>
      <c r="K68" s="144"/>
      <c r="L68" s="144"/>
      <c r="M68" s="144"/>
      <c r="N68" s="144"/>
      <c r="O68" s="144">
        <f t="shared" si="5"/>
        <v>0</v>
      </c>
    </row>
    <row r="69" spans="1:15" s="76" customFormat="1" ht="14.25">
      <c r="A69" s="205">
        <f t="shared" si="6"/>
        <v>47</v>
      </c>
      <c r="B69" s="232" t="s">
        <v>163</v>
      </c>
      <c r="C69" s="230" t="s">
        <v>164</v>
      </c>
      <c r="D69" s="231">
        <f>ROUND(D68*0.15*1.15,0)</f>
        <v>47</v>
      </c>
      <c r="E69" s="243"/>
      <c r="F69" s="144"/>
      <c r="G69" s="144"/>
      <c r="H69" s="144"/>
      <c r="I69" s="144"/>
      <c r="J69" s="144">
        <f t="shared" si="4"/>
        <v>0</v>
      </c>
      <c r="K69" s="144"/>
      <c r="L69" s="144"/>
      <c r="M69" s="144"/>
      <c r="N69" s="144"/>
      <c r="O69" s="144">
        <f t="shared" si="5"/>
        <v>0</v>
      </c>
    </row>
    <row r="70" spans="1:15" s="76" customFormat="1" ht="25.5">
      <c r="A70" s="205">
        <f t="shared" si="6"/>
        <v>48</v>
      </c>
      <c r="B70" s="212" t="s">
        <v>165</v>
      </c>
      <c r="C70" s="230" t="s">
        <v>105</v>
      </c>
      <c r="D70" s="231">
        <v>198</v>
      </c>
      <c r="E70" s="243"/>
      <c r="F70" s="144"/>
      <c r="G70" s="144"/>
      <c r="H70" s="144"/>
      <c r="I70" s="144"/>
      <c r="J70" s="144">
        <f t="shared" si="4"/>
        <v>0</v>
      </c>
      <c r="K70" s="144"/>
      <c r="L70" s="144"/>
      <c r="M70" s="144"/>
      <c r="N70" s="144"/>
      <c r="O70" s="144">
        <f t="shared" si="5"/>
        <v>0</v>
      </c>
    </row>
    <row r="71" spans="1:15" s="76" customFormat="1" ht="12.75" customHeight="1">
      <c r="A71" s="205">
        <f t="shared" si="6"/>
        <v>49</v>
      </c>
      <c r="B71" s="233" t="s">
        <v>166</v>
      </c>
      <c r="C71" s="213" t="s">
        <v>105</v>
      </c>
      <c r="D71" s="225">
        <v>198</v>
      </c>
      <c r="E71" s="243"/>
      <c r="F71" s="147"/>
      <c r="G71" s="148"/>
      <c r="H71" s="149"/>
      <c r="I71" s="147"/>
      <c r="J71" s="147">
        <f t="shared" si="4"/>
        <v>0</v>
      </c>
      <c r="K71" s="147"/>
      <c r="L71" s="147"/>
      <c r="M71" s="147"/>
      <c r="N71" s="147"/>
      <c r="O71" s="147">
        <f t="shared" si="5"/>
        <v>0</v>
      </c>
    </row>
    <row r="72" spans="1:15" s="76" customFormat="1" ht="12.75" customHeight="1">
      <c r="A72" s="205">
        <f t="shared" si="6"/>
        <v>50</v>
      </c>
      <c r="B72" s="234" t="s">
        <v>167</v>
      </c>
      <c r="C72" s="213" t="s">
        <v>105</v>
      </c>
      <c r="D72" s="225">
        <f>ROUND(D71*1.03,0)</f>
        <v>204</v>
      </c>
      <c r="E72" s="243"/>
      <c r="F72" s="150"/>
      <c r="G72" s="145"/>
      <c r="H72" s="145"/>
      <c r="I72" s="145"/>
      <c r="J72" s="151">
        <f t="shared" si="4"/>
        <v>0</v>
      </c>
      <c r="K72" s="151"/>
      <c r="L72" s="151"/>
      <c r="M72" s="151"/>
      <c r="N72" s="151"/>
      <c r="O72" s="151">
        <f t="shared" si="5"/>
        <v>0</v>
      </c>
    </row>
    <row r="73" spans="1:15" s="76" customFormat="1">
      <c r="A73" s="205">
        <f t="shared" si="6"/>
        <v>51</v>
      </c>
      <c r="B73" s="235" t="s">
        <v>168</v>
      </c>
      <c r="C73" s="213" t="s">
        <v>30</v>
      </c>
      <c r="D73" s="225">
        <v>340</v>
      </c>
      <c r="E73" s="243"/>
      <c r="F73" s="150"/>
      <c r="G73" s="145"/>
      <c r="H73" s="145"/>
      <c r="I73" s="145"/>
      <c r="J73" s="151">
        <f t="shared" si="4"/>
        <v>0</v>
      </c>
      <c r="K73" s="151"/>
      <c r="L73" s="151"/>
      <c r="M73" s="151"/>
      <c r="N73" s="151"/>
      <c r="O73" s="151">
        <f t="shared" si="5"/>
        <v>0</v>
      </c>
    </row>
    <row r="74" spans="1:15" s="76" customFormat="1">
      <c r="A74" s="205">
        <f t="shared" si="6"/>
        <v>52</v>
      </c>
      <c r="B74" s="236" t="s">
        <v>169</v>
      </c>
      <c r="C74" s="213" t="s">
        <v>30</v>
      </c>
      <c r="D74" s="225">
        <f>ROUND(D73*1.05,0)</f>
        <v>357</v>
      </c>
      <c r="E74" s="243"/>
      <c r="F74" s="150"/>
      <c r="G74" s="145"/>
      <c r="H74" s="145"/>
      <c r="I74" s="145"/>
      <c r="J74" s="151">
        <f t="shared" si="4"/>
        <v>0</v>
      </c>
      <c r="K74" s="151"/>
      <c r="L74" s="151"/>
      <c r="M74" s="151"/>
      <c r="N74" s="151"/>
      <c r="O74" s="151">
        <f t="shared" si="5"/>
        <v>0</v>
      </c>
    </row>
    <row r="75" spans="1:15" s="76" customFormat="1" ht="14.25">
      <c r="A75" s="205">
        <f t="shared" si="6"/>
        <v>53</v>
      </c>
      <c r="B75" s="236" t="s">
        <v>170</v>
      </c>
      <c r="C75" s="213" t="s">
        <v>171</v>
      </c>
      <c r="D75" s="225">
        <f>ROUND(D73*0.047,2)</f>
        <v>15.98</v>
      </c>
      <c r="E75" s="243"/>
      <c r="F75" s="150"/>
      <c r="G75" s="145"/>
      <c r="H75" s="145"/>
      <c r="I75" s="145"/>
      <c r="J75" s="151">
        <f t="shared" si="4"/>
        <v>0</v>
      </c>
      <c r="K75" s="151"/>
      <c r="L75" s="151"/>
      <c r="M75" s="151"/>
      <c r="N75" s="151"/>
      <c r="O75" s="151">
        <f t="shared" si="5"/>
        <v>0</v>
      </c>
    </row>
    <row r="76" spans="1:15" s="76" customFormat="1" ht="14.25">
      <c r="A76" s="205">
        <f t="shared" si="6"/>
        <v>54</v>
      </c>
      <c r="B76" s="236" t="s">
        <v>172</v>
      </c>
      <c r="C76" s="213" t="s">
        <v>171</v>
      </c>
      <c r="D76" s="225">
        <f>ROUND(D73*0.07,2)</f>
        <v>23.8</v>
      </c>
      <c r="E76" s="243"/>
      <c r="F76" s="150"/>
      <c r="G76" s="145"/>
      <c r="H76" s="145"/>
      <c r="I76" s="145"/>
      <c r="J76" s="151">
        <f t="shared" si="4"/>
        <v>0</v>
      </c>
      <c r="K76" s="151"/>
      <c r="L76" s="151"/>
      <c r="M76" s="151"/>
      <c r="N76" s="151"/>
      <c r="O76" s="151">
        <f t="shared" si="5"/>
        <v>0</v>
      </c>
    </row>
    <row r="77" spans="1:15" s="76" customFormat="1" ht="25.5">
      <c r="A77" s="205">
        <f t="shared" si="6"/>
        <v>55</v>
      </c>
      <c r="B77" s="237" t="s">
        <v>173</v>
      </c>
      <c r="C77" s="213" t="s">
        <v>114</v>
      </c>
      <c r="D77" s="225">
        <v>35</v>
      </c>
      <c r="E77" s="243"/>
      <c r="F77" s="144"/>
      <c r="G77" s="145"/>
      <c r="H77" s="144"/>
      <c r="I77" s="144"/>
      <c r="J77" s="144">
        <f t="shared" si="4"/>
        <v>0</v>
      </c>
      <c r="K77" s="144"/>
      <c r="L77" s="144"/>
      <c r="M77" s="144"/>
      <c r="N77" s="144"/>
      <c r="O77" s="144">
        <f t="shared" si="5"/>
        <v>0</v>
      </c>
    </row>
    <row r="78" spans="1:15" s="76" customFormat="1" ht="38.25">
      <c r="A78" s="205">
        <f t="shared" si="6"/>
        <v>56</v>
      </c>
      <c r="B78" s="237" t="s">
        <v>174</v>
      </c>
      <c r="C78" s="213" t="s">
        <v>105</v>
      </c>
      <c r="D78" s="231">
        <v>407.5</v>
      </c>
      <c r="E78" s="243"/>
      <c r="F78" s="144"/>
      <c r="G78" s="145"/>
      <c r="H78" s="144"/>
      <c r="I78" s="144"/>
      <c r="J78" s="144">
        <f t="shared" si="4"/>
        <v>0</v>
      </c>
      <c r="K78" s="144"/>
      <c r="L78" s="144"/>
      <c r="M78" s="144"/>
      <c r="N78" s="144"/>
      <c r="O78" s="144">
        <f t="shared" si="5"/>
        <v>0</v>
      </c>
    </row>
    <row r="79" spans="1:15" s="76" customFormat="1" ht="14.25">
      <c r="A79" s="205">
        <f t="shared" si="6"/>
        <v>57</v>
      </c>
      <c r="B79" s="237" t="s">
        <v>175</v>
      </c>
      <c r="C79" s="213" t="s">
        <v>105</v>
      </c>
      <c r="D79" s="231">
        <v>15.12</v>
      </c>
      <c r="E79" s="243"/>
      <c r="F79" s="144"/>
      <c r="G79" s="145"/>
      <c r="H79" s="144"/>
      <c r="I79" s="144"/>
      <c r="J79" s="144">
        <f t="shared" si="4"/>
        <v>0</v>
      </c>
      <c r="K79" s="144"/>
      <c r="L79" s="144"/>
      <c r="M79" s="144"/>
      <c r="N79" s="144"/>
      <c r="O79" s="144">
        <f t="shared" si="5"/>
        <v>0</v>
      </c>
    </row>
    <row r="80" spans="1:15" s="76" customFormat="1" ht="38.25">
      <c r="A80" s="205">
        <f t="shared" si="6"/>
        <v>58</v>
      </c>
      <c r="B80" s="209" t="s">
        <v>176</v>
      </c>
      <c r="C80" s="213" t="s">
        <v>114</v>
      </c>
      <c r="D80" s="231">
        <v>9</v>
      </c>
      <c r="E80" s="243"/>
      <c r="F80" s="144"/>
      <c r="G80" s="145"/>
      <c r="H80" s="144"/>
      <c r="I80" s="144"/>
      <c r="J80" s="144">
        <f t="shared" si="4"/>
        <v>0</v>
      </c>
      <c r="K80" s="144"/>
      <c r="L80" s="144"/>
      <c r="M80" s="144"/>
      <c r="N80" s="144"/>
      <c r="O80" s="144">
        <f t="shared" si="5"/>
        <v>0</v>
      </c>
    </row>
    <row r="81" spans="1:16" s="76" customFormat="1" ht="13.5" customHeight="1">
      <c r="A81" s="266"/>
      <c r="B81" s="296" t="s">
        <v>288</v>
      </c>
      <c r="C81" s="297"/>
      <c r="D81" s="297"/>
      <c r="E81" s="297"/>
      <c r="F81" s="117"/>
      <c r="G81" s="80"/>
      <c r="H81" s="117"/>
      <c r="I81" s="117"/>
      <c r="J81" s="117"/>
      <c r="K81" s="117"/>
      <c r="L81" s="117"/>
      <c r="M81" s="117"/>
      <c r="N81" s="117"/>
      <c r="O81" s="117"/>
    </row>
    <row r="82" spans="1:16" s="76" customFormat="1">
      <c r="A82" s="266"/>
      <c r="B82" s="298" t="s">
        <v>289</v>
      </c>
      <c r="C82" s="268"/>
      <c r="D82" s="286"/>
      <c r="E82" s="299"/>
      <c r="F82" s="117"/>
      <c r="G82" s="80"/>
      <c r="H82" s="117"/>
      <c r="I82" s="117"/>
      <c r="J82" s="117"/>
      <c r="K82" s="117"/>
      <c r="L82" s="117"/>
      <c r="M82" s="117"/>
      <c r="N82" s="117"/>
      <c r="O82" s="117"/>
    </row>
    <row r="83" spans="1:16" s="76" customFormat="1" ht="25.5">
      <c r="A83" s="304">
        <v>167</v>
      </c>
      <c r="B83" s="276" t="s">
        <v>290</v>
      </c>
      <c r="C83" s="300" t="s">
        <v>105</v>
      </c>
      <c r="D83" s="300">
        <v>1200</v>
      </c>
      <c r="E83" s="294"/>
      <c r="F83" s="117"/>
      <c r="G83" s="80"/>
      <c r="H83" s="117"/>
      <c r="I83" s="117"/>
      <c r="J83" s="144">
        <f t="shared" ref="J83:J84" si="7">I83+H83+G83</f>
        <v>0</v>
      </c>
      <c r="K83" s="117"/>
      <c r="L83" s="117"/>
      <c r="M83" s="117"/>
      <c r="N83" s="117"/>
      <c r="O83" s="144">
        <f t="shared" ref="O83:O84" si="8">N83+M83+L83</f>
        <v>0</v>
      </c>
    </row>
    <row r="84" spans="1:16" s="76" customFormat="1" ht="14.25">
      <c r="A84" s="304">
        <f>A83+1</f>
        <v>168</v>
      </c>
      <c r="B84" s="295" t="s">
        <v>291</v>
      </c>
      <c r="C84" s="300" t="s">
        <v>292</v>
      </c>
      <c r="D84" s="279">
        <f>ROUND(D83*0.1*1.1,0)</f>
        <v>132</v>
      </c>
      <c r="E84" s="294"/>
      <c r="F84" s="117"/>
      <c r="G84" s="80"/>
      <c r="H84" s="117"/>
      <c r="I84" s="117"/>
      <c r="J84" s="144">
        <f t="shared" si="7"/>
        <v>0</v>
      </c>
      <c r="K84" s="117"/>
      <c r="L84" s="117"/>
      <c r="M84" s="117"/>
      <c r="N84" s="117"/>
      <c r="O84" s="144">
        <f t="shared" si="8"/>
        <v>0</v>
      </c>
    </row>
    <row r="85" spans="1:16" s="76" customFormat="1" ht="21" customHeight="1" thickBot="1">
      <c r="A85" s="304">
        <f>A84+1</f>
        <v>169</v>
      </c>
      <c r="B85" s="301" t="s">
        <v>293</v>
      </c>
      <c r="C85" s="302" t="s">
        <v>29</v>
      </c>
      <c r="D85" s="279">
        <f>ROUND(D83*0.04,0)</f>
        <v>48</v>
      </c>
      <c r="E85" s="294"/>
      <c r="F85" s="150"/>
      <c r="G85" s="145"/>
      <c r="H85" s="145"/>
      <c r="I85" s="145"/>
      <c r="J85" s="151">
        <f>I85+H85+G85</f>
        <v>0</v>
      </c>
      <c r="K85" s="151"/>
      <c r="L85" s="151"/>
      <c r="M85" s="151"/>
      <c r="N85" s="151"/>
      <c r="O85" s="151">
        <f t="shared" ref="O85" si="9">N85+M85+L85</f>
        <v>0</v>
      </c>
    </row>
    <row r="86" spans="1:16" s="45" customFormat="1" ht="13.5" thickBot="1">
      <c r="A86" s="40"/>
      <c r="B86" s="41" t="s">
        <v>23</v>
      </c>
      <c r="C86" s="42"/>
      <c r="D86" s="43"/>
      <c r="E86" s="44"/>
      <c r="F86" s="44"/>
      <c r="G86" s="44"/>
      <c r="H86" s="44"/>
      <c r="I86" s="44"/>
      <c r="J86" s="44"/>
      <c r="K86" s="118">
        <f>SUM(K16:K85)</f>
        <v>0</v>
      </c>
      <c r="L86" s="118">
        <f>SUM(L16:L85)</f>
        <v>0</v>
      </c>
      <c r="M86" s="118">
        <f>SUM(M16:M85)</f>
        <v>0</v>
      </c>
      <c r="N86" s="118">
        <f>SUM(N16:N85)</f>
        <v>0</v>
      </c>
      <c r="O86" s="139">
        <f>SUM(O16:O85)</f>
        <v>0</v>
      </c>
    </row>
    <row r="87" spans="1:16">
      <c r="I87" s="47"/>
      <c r="J87" s="47" t="s">
        <v>24</v>
      </c>
      <c r="K87" s="48" t="s">
        <v>67</v>
      </c>
      <c r="L87" s="114"/>
      <c r="M87" s="114"/>
      <c r="N87" s="114"/>
      <c r="O87" s="114">
        <f>M87</f>
        <v>0</v>
      </c>
    </row>
    <row r="88" spans="1:16">
      <c r="A88" s="49"/>
      <c r="B88" s="49"/>
      <c r="I88" s="50"/>
      <c r="J88" s="50"/>
      <c r="K88" s="50" t="s">
        <v>42</v>
      </c>
      <c r="L88" s="34">
        <f>L87+L86</f>
        <v>0</v>
      </c>
      <c r="M88" s="34">
        <f>M87+M86</f>
        <v>0</v>
      </c>
      <c r="N88" s="34">
        <f>N87+N86</f>
        <v>0</v>
      </c>
      <c r="O88" s="119">
        <f>O87+O86</f>
        <v>0</v>
      </c>
    </row>
    <row r="89" spans="1:16">
      <c r="M89" s="17"/>
      <c r="N89" s="17"/>
      <c r="O89" s="60"/>
    </row>
    <row r="90" spans="1:16" s="17" customFormat="1">
      <c r="A90" s="51"/>
      <c r="B90" s="51"/>
      <c r="C90" s="51"/>
      <c r="D90" s="52"/>
      <c r="E90" s="53"/>
      <c r="F90" s="53"/>
      <c r="G90" s="53"/>
      <c r="P90" s="56"/>
    </row>
    <row r="91" spans="1:16" s="17" customFormat="1">
      <c r="B91" s="54"/>
      <c r="O91" s="60"/>
    </row>
    <row r="92" spans="1:16" s="17" customFormat="1">
      <c r="B92" s="55"/>
      <c r="C92" s="37"/>
      <c r="D92" s="56"/>
      <c r="I92" s="17" t="s">
        <v>25</v>
      </c>
      <c r="J92" s="57"/>
      <c r="K92" s="57"/>
      <c r="L92" s="57"/>
      <c r="M92" s="37"/>
    </row>
    <row r="93" spans="1:16" s="17" customFormat="1">
      <c r="B93" s="53" t="s">
        <v>26</v>
      </c>
      <c r="C93" s="37"/>
      <c r="K93" s="54" t="s">
        <v>26</v>
      </c>
      <c r="M93" s="37"/>
    </row>
  </sheetData>
  <mergeCells count="9">
    <mergeCell ref="K11:O12"/>
    <mergeCell ref="A1:O1"/>
    <mergeCell ref="A2:O2"/>
    <mergeCell ref="M8:N8"/>
    <mergeCell ref="A11:A13"/>
    <mergeCell ref="B11:B13"/>
    <mergeCell ref="C11:C13"/>
    <mergeCell ref="D11:D13"/>
    <mergeCell ref="E11:J12"/>
  </mergeCells>
  <conditionalFormatting sqref="B37:B38">
    <cfRule type="expression" priority="9" stopIfTrue="1">
      <formula>#REF!</formula>
    </cfRule>
  </conditionalFormatting>
  <conditionalFormatting sqref="B53:B54">
    <cfRule type="expression" priority="8" stopIfTrue="1">
      <formula>#REF!</formula>
    </cfRule>
  </conditionalFormatting>
  <conditionalFormatting sqref="B57">
    <cfRule type="expression" priority="7" stopIfTrue="1">
      <formula>#REF!</formula>
    </cfRule>
  </conditionalFormatting>
  <conditionalFormatting sqref="B64:B67">
    <cfRule type="expression" priority="6" stopIfTrue="1">
      <formula>#REF!</formula>
    </cfRule>
  </conditionalFormatting>
  <conditionalFormatting sqref="B68:B71">
    <cfRule type="expression" priority="5" stopIfTrue="1">
      <formula>#REF!</formula>
    </cfRule>
  </conditionalFormatting>
  <conditionalFormatting sqref="C73:C74 B72:B75">
    <cfRule type="expression" priority="4" stopIfTrue="1">
      <formula>#REF!</formula>
    </cfRule>
  </conditionalFormatting>
  <conditionalFormatting sqref="B76:B79">
    <cfRule type="expression" priority="3" stopIfTrue="1">
      <formula>#REF!</formula>
    </cfRule>
  </conditionalFormatting>
  <conditionalFormatting sqref="B85:C85 B82:B84">
    <cfRule type="expression" priority="1" stopIfTrue="1">
      <formula>#REF!</formula>
    </cfRule>
  </conditionalFormatting>
  <pageMargins left="0.11811023622047245" right="0.11811023622047245" top="0.74803149606299213" bottom="0.74803149606299213" header="0.31496062992125984" footer="0.31496062992125984"/>
  <pageSetup paperSize="9" scale="85" orientation="landscape" r:id="rId1"/>
  <ignoredErrors>
    <ignoredError sqref="J25 J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topLeftCell="A10" workbookViewId="0">
      <selection activeCell="B17" sqref="B17"/>
    </sheetView>
  </sheetViews>
  <sheetFormatPr defaultRowHeight="12.75"/>
  <cols>
    <col min="1" max="1" width="3.28515625" style="46" customWidth="1"/>
    <col min="2" max="2" width="56" style="26" customWidth="1"/>
    <col min="3" max="3" width="5.140625" style="18" customWidth="1"/>
    <col min="4" max="4" width="6.85546875" style="27" customWidth="1"/>
    <col min="5" max="5" width="5.42578125" style="18" customWidth="1"/>
    <col min="6" max="6" width="8.28515625" style="18" customWidth="1"/>
    <col min="7" max="7" width="8.140625" style="18" customWidth="1"/>
    <col min="8" max="8" width="7.28515625" style="18" customWidth="1"/>
    <col min="9" max="9" width="7.425781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18" width="10.85546875" style="19" customWidth="1"/>
    <col min="19" max="255" width="11.42578125" style="19" customWidth="1"/>
    <col min="256" max="16384" width="9.140625" style="19"/>
  </cols>
  <sheetData>
    <row r="1" spans="1:15">
      <c r="A1" s="466" t="s">
        <v>43</v>
      </c>
      <c r="B1" s="466"/>
      <c r="C1" s="466"/>
      <c r="D1" s="466"/>
      <c r="E1" s="466"/>
      <c r="F1" s="466"/>
      <c r="G1" s="466"/>
      <c r="H1" s="466"/>
      <c r="I1" s="466"/>
      <c r="J1" s="466"/>
      <c r="K1" s="466"/>
      <c r="L1" s="466"/>
      <c r="M1" s="466"/>
      <c r="N1" s="466"/>
      <c r="O1" s="466"/>
    </row>
    <row r="2" spans="1:15">
      <c r="A2" s="467" t="s">
        <v>185</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20"/>
    </row>
    <row r="4" spans="1:15" s="17" customFormat="1">
      <c r="A4" s="17" t="str">
        <f>Kopsavilkums!A4</f>
        <v>Būves nosaukums:  Daudzdzīvokļu ēka</v>
      </c>
      <c r="B4" s="21"/>
      <c r="C4" s="21"/>
      <c r="D4" s="22"/>
      <c r="E4" s="22"/>
      <c r="F4" s="22"/>
      <c r="G4" s="22"/>
      <c r="H4" s="22"/>
      <c r="I4" s="22"/>
      <c r="J4" s="23"/>
      <c r="K4" s="23"/>
      <c r="L4" s="23"/>
      <c r="M4" s="23"/>
      <c r="N4" s="23"/>
      <c r="O4" s="23"/>
    </row>
    <row r="5" spans="1:15" s="17" customFormat="1">
      <c r="A5" s="17" t="str">
        <f>Kopsavilkums!A5</f>
        <v xml:space="preserve">Objekta nosaukums: Energoefektivitātes paaugstināšanas projekts dzīvojamai mājai </v>
      </c>
      <c r="D5" s="23"/>
      <c r="E5" s="23"/>
      <c r="F5" s="23"/>
      <c r="G5" s="23"/>
      <c r="H5" s="23"/>
      <c r="I5" s="23"/>
      <c r="J5" s="23"/>
      <c r="K5" s="23"/>
      <c r="L5" s="23"/>
      <c r="M5" s="23"/>
      <c r="N5" s="23"/>
      <c r="O5" s="23"/>
    </row>
    <row r="6" spans="1:15" s="17" customFormat="1">
      <c r="A6" s="17" t="str">
        <f>Kopsavilkums!A6</f>
        <v>Objekta adrese:  Nākotnes ielā 36, Ķekava, Ķekavas pag., Ķekavas nov., LV-2123, KAD.NR.80700081254</v>
      </c>
      <c r="D6" s="23"/>
      <c r="E6" s="23"/>
      <c r="F6" s="23"/>
      <c r="G6" s="23"/>
      <c r="H6" s="23"/>
      <c r="I6" s="23"/>
      <c r="J6" s="23"/>
      <c r="K6" s="23"/>
      <c r="L6" s="23"/>
      <c r="M6" s="23"/>
      <c r="N6" s="23"/>
      <c r="O6" s="23"/>
    </row>
    <row r="7" spans="1:15">
      <c r="A7" s="25"/>
      <c r="E7" s="24"/>
      <c r="K7" s="24" t="s">
        <v>41</v>
      </c>
      <c r="M7" s="468">
        <f>O23</f>
        <v>0</v>
      </c>
      <c r="N7" s="468"/>
    </row>
    <row r="8" spans="1:15">
      <c r="A8" s="25"/>
      <c r="E8" s="24"/>
      <c r="K8" s="29" t="str">
        <f>Kopsavilkums!E10</f>
        <v>Tāme sastādīta: 2019. gada .........</v>
      </c>
      <c r="L8" s="30"/>
      <c r="M8" s="28"/>
      <c r="N8" s="30"/>
      <c r="O8" s="30"/>
    </row>
    <row r="9" spans="1:15">
      <c r="A9" s="31"/>
      <c r="B9" s="32"/>
    </row>
    <row r="10" spans="1:15" ht="6" customHeight="1" thickBot="1">
      <c r="A10" s="469" t="s">
        <v>15</v>
      </c>
      <c r="B10" s="472" t="s">
        <v>11</v>
      </c>
      <c r="C10" s="475" t="s">
        <v>16</v>
      </c>
      <c r="D10" s="478" t="s">
        <v>17</v>
      </c>
      <c r="E10" s="481" t="s">
        <v>12</v>
      </c>
      <c r="F10" s="481"/>
      <c r="G10" s="481"/>
      <c r="H10" s="481"/>
      <c r="I10" s="481"/>
      <c r="J10" s="481"/>
      <c r="K10" s="462" t="s">
        <v>13</v>
      </c>
      <c r="L10" s="462"/>
      <c r="M10" s="462"/>
      <c r="N10" s="462"/>
      <c r="O10" s="463"/>
    </row>
    <row r="11" spans="1:15" ht="6.75" customHeight="1" thickBot="1">
      <c r="A11" s="470"/>
      <c r="B11" s="473"/>
      <c r="C11" s="476"/>
      <c r="D11" s="479"/>
      <c r="E11" s="482"/>
      <c r="F11" s="482"/>
      <c r="G11" s="482"/>
      <c r="H11" s="482"/>
      <c r="I11" s="482"/>
      <c r="J11" s="482"/>
      <c r="K11" s="464" t="s">
        <v>18</v>
      </c>
      <c r="L11" s="464"/>
      <c r="M11" s="464" t="s">
        <v>19</v>
      </c>
      <c r="N11" s="464"/>
      <c r="O11" s="465" t="s">
        <v>20</v>
      </c>
    </row>
    <row r="12" spans="1:15" ht="44.25" customHeight="1">
      <c r="A12" s="471"/>
      <c r="B12" s="474"/>
      <c r="C12" s="477"/>
      <c r="D12" s="480"/>
      <c r="E12" s="63" t="s">
        <v>21</v>
      </c>
      <c r="F12" s="63" t="s">
        <v>35</v>
      </c>
      <c r="G12" s="63" t="s">
        <v>36</v>
      </c>
      <c r="H12" s="63" t="s">
        <v>37</v>
      </c>
      <c r="I12" s="64" t="s">
        <v>38</v>
      </c>
      <c r="J12" s="64" t="s">
        <v>39</v>
      </c>
      <c r="K12" s="65" t="s">
        <v>22</v>
      </c>
      <c r="L12" s="63" t="s">
        <v>36</v>
      </c>
      <c r="M12" s="63" t="s">
        <v>37</v>
      </c>
      <c r="N12" s="64" t="s">
        <v>38</v>
      </c>
      <c r="O12" s="66" t="s">
        <v>40</v>
      </c>
    </row>
    <row r="13" spans="1:15">
      <c r="A13" s="62" t="s">
        <v>34</v>
      </c>
      <c r="B13" s="33">
        <v>2</v>
      </c>
      <c r="C13" s="33">
        <f t="shared" ref="C13:O13" si="0">B13+1</f>
        <v>3</v>
      </c>
      <c r="D13" s="33">
        <f t="shared" si="0"/>
        <v>4</v>
      </c>
      <c r="E13" s="33">
        <f t="shared" si="0"/>
        <v>5</v>
      </c>
      <c r="F13" s="33">
        <f t="shared" si="0"/>
        <v>6</v>
      </c>
      <c r="G13" s="33">
        <f t="shared" si="0"/>
        <v>7</v>
      </c>
      <c r="H13" s="33">
        <f t="shared" si="0"/>
        <v>8</v>
      </c>
      <c r="I13" s="33">
        <f t="shared" si="0"/>
        <v>9</v>
      </c>
      <c r="J13" s="33">
        <f t="shared" si="0"/>
        <v>10</v>
      </c>
      <c r="K13" s="33">
        <f t="shared" si="0"/>
        <v>11</v>
      </c>
      <c r="L13" s="33">
        <f t="shared" si="0"/>
        <v>12</v>
      </c>
      <c r="M13" s="33">
        <f t="shared" si="0"/>
        <v>13</v>
      </c>
      <c r="N13" s="33">
        <f t="shared" si="0"/>
        <v>14</v>
      </c>
      <c r="O13" s="33">
        <f t="shared" si="0"/>
        <v>15</v>
      </c>
    </row>
    <row r="14" spans="1:15">
      <c r="A14" s="205"/>
      <c r="B14" s="216" t="s">
        <v>186</v>
      </c>
      <c r="C14" s="214"/>
      <c r="D14" s="214"/>
      <c r="E14" s="240"/>
      <c r="F14" s="35"/>
      <c r="G14" s="36"/>
      <c r="H14" s="36"/>
      <c r="I14" s="36"/>
      <c r="J14" s="36"/>
      <c r="K14" s="35"/>
      <c r="L14" s="36"/>
      <c r="M14" s="36"/>
      <c r="N14" s="36"/>
      <c r="O14" s="36"/>
    </row>
    <row r="15" spans="1:15">
      <c r="A15" s="205"/>
      <c r="B15" s="218" t="s">
        <v>187</v>
      </c>
      <c r="C15" s="214"/>
      <c r="D15" s="246"/>
      <c r="E15" s="240"/>
      <c r="F15" s="144"/>
      <c r="G15" s="145"/>
      <c r="H15" s="144"/>
      <c r="I15" s="144"/>
      <c r="J15" s="144"/>
      <c r="K15" s="144"/>
      <c r="L15" s="144"/>
      <c r="M15" s="144"/>
      <c r="N15" s="144"/>
      <c r="O15" s="144"/>
    </row>
    <row r="16" spans="1:15" ht="63.75">
      <c r="A16" s="205">
        <v>64</v>
      </c>
      <c r="B16" s="407" t="s">
        <v>504</v>
      </c>
      <c r="C16" s="247" t="s">
        <v>114</v>
      </c>
      <c r="D16" s="247">
        <v>18</v>
      </c>
      <c r="E16" s="248"/>
      <c r="F16" s="130"/>
      <c r="G16" s="130"/>
      <c r="H16" s="130"/>
      <c r="I16" s="130"/>
      <c r="J16" s="130">
        <f t="shared" ref="J16" si="1">G16+H16+I16</f>
        <v>0</v>
      </c>
      <c r="K16" s="130"/>
      <c r="L16" s="130"/>
      <c r="M16" s="130"/>
      <c r="N16" s="130"/>
      <c r="O16" s="130">
        <f t="shared" ref="O16" si="2">N16+M16+L16</f>
        <v>0</v>
      </c>
    </row>
    <row r="17" spans="1:16" ht="63.75">
      <c r="A17" s="205">
        <f>A16+1</f>
        <v>65</v>
      </c>
      <c r="B17" s="407" t="s">
        <v>505</v>
      </c>
      <c r="C17" s="215" t="s">
        <v>114</v>
      </c>
      <c r="D17" s="215">
        <v>9</v>
      </c>
      <c r="E17" s="240"/>
      <c r="F17" s="144"/>
      <c r="G17" s="145"/>
      <c r="H17" s="144"/>
      <c r="I17" s="144"/>
      <c r="J17" s="144">
        <f t="shared" ref="J17:J20" si="3">G17+H17+I17</f>
        <v>0</v>
      </c>
      <c r="K17" s="144"/>
      <c r="L17" s="144"/>
      <c r="M17" s="144"/>
      <c r="N17" s="144"/>
      <c r="O17" s="144">
        <f t="shared" ref="O17:O20" si="4">N17+M17+L17</f>
        <v>0</v>
      </c>
    </row>
    <row r="18" spans="1:16" ht="51">
      <c r="A18" s="205">
        <f>A17+1</f>
        <v>66</v>
      </c>
      <c r="B18" s="407" t="s">
        <v>506</v>
      </c>
      <c r="C18" s="215" t="s">
        <v>114</v>
      </c>
      <c r="D18" s="215">
        <v>9</v>
      </c>
      <c r="E18" s="240"/>
      <c r="F18" s="144"/>
      <c r="G18" s="145"/>
      <c r="H18" s="144"/>
      <c r="I18" s="144"/>
      <c r="J18" s="144">
        <f t="shared" si="3"/>
        <v>0</v>
      </c>
      <c r="K18" s="144"/>
      <c r="L18" s="144"/>
      <c r="M18" s="144"/>
      <c r="N18" s="144"/>
      <c r="O18" s="144">
        <f t="shared" si="4"/>
        <v>0</v>
      </c>
    </row>
    <row r="19" spans="1:16" ht="51">
      <c r="A19" s="205">
        <f>A18+1</f>
        <v>67</v>
      </c>
      <c r="B19" s="407" t="s">
        <v>507</v>
      </c>
      <c r="C19" s="215" t="s">
        <v>114</v>
      </c>
      <c r="D19" s="215">
        <v>5</v>
      </c>
      <c r="E19" s="240"/>
      <c r="F19" s="144"/>
      <c r="G19" s="145"/>
      <c r="H19" s="144"/>
      <c r="I19" s="144"/>
      <c r="J19" s="144">
        <f t="shared" si="3"/>
        <v>0</v>
      </c>
      <c r="K19" s="144"/>
      <c r="L19" s="144"/>
      <c r="M19" s="144"/>
      <c r="N19" s="144"/>
      <c r="O19" s="144">
        <f t="shared" si="4"/>
        <v>0</v>
      </c>
    </row>
    <row r="20" spans="1:16" ht="13.5" thickBot="1">
      <c r="A20" s="205">
        <f>A19+1</f>
        <v>68</v>
      </c>
      <c r="B20" s="237" t="s">
        <v>188</v>
      </c>
      <c r="C20" s="215" t="s">
        <v>119</v>
      </c>
      <c r="D20" s="215">
        <v>41</v>
      </c>
      <c r="E20" s="240"/>
      <c r="F20" s="144"/>
      <c r="G20" s="145"/>
      <c r="H20" s="144"/>
      <c r="I20" s="144"/>
      <c r="J20" s="144">
        <f t="shared" si="3"/>
        <v>0</v>
      </c>
      <c r="K20" s="144"/>
      <c r="L20" s="144"/>
      <c r="M20" s="144"/>
      <c r="N20" s="144"/>
      <c r="O20" s="144">
        <f t="shared" si="4"/>
        <v>0</v>
      </c>
    </row>
    <row r="21" spans="1:16" s="45" customFormat="1" ht="13.5" thickBot="1">
      <c r="A21" s="40"/>
      <c r="B21" s="41" t="s">
        <v>23</v>
      </c>
      <c r="C21" s="42"/>
      <c r="D21" s="43"/>
      <c r="E21" s="239"/>
      <c r="F21" s="44"/>
      <c r="G21" s="44"/>
      <c r="H21" s="44"/>
      <c r="I21" s="44"/>
      <c r="J21" s="44"/>
      <c r="K21" s="118">
        <f>SUM(K15:K20)</f>
        <v>0</v>
      </c>
      <c r="L21" s="118">
        <f>SUM(L15:L20)</f>
        <v>0</v>
      </c>
      <c r="M21" s="118">
        <f>SUM(M15:M20)</f>
        <v>0</v>
      </c>
      <c r="N21" s="118">
        <f>SUM(N15:N20)</f>
        <v>0</v>
      </c>
      <c r="O21" s="118">
        <f>SUM(O15:O20)</f>
        <v>0</v>
      </c>
    </row>
    <row r="22" spans="1:16">
      <c r="I22" s="47"/>
      <c r="J22" s="47" t="s">
        <v>97</v>
      </c>
      <c r="K22" s="48"/>
      <c r="L22" s="114"/>
      <c r="M22" s="114"/>
      <c r="N22" s="114"/>
      <c r="O22" s="114">
        <f>M22</f>
        <v>0</v>
      </c>
    </row>
    <row r="23" spans="1:16">
      <c r="A23" s="49"/>
      <c r="B23" s="49"/>
      <c r="I23" s="50"/>
      <c r="J23" s="50"/>
      <c r="K23" s="50" t="s">
        <v>42</v>
      </c>
      <c r="L23" s="34">
        <f>L22+L21</f>
        <v>0</v>
      </c>
      <c r="M23" s="34">
        <f>M22+M21</f>
        <v>0</v>
      </c>
      <c r="N23" s="34">
        <f>N22+N21</f>
        <v>0</v>
      </c>
      <c r="O23" s="119">
        <f>O22+O21</f>
        <v>0</v>
      </c>
    </row>
    <row r="24" spans="1:16">
      <c r="M24" s="17"/>
      <c r="N24" s="17"/>
      <c r="O24" s="60"/>
    </row>
    <row r="25" spans="1:16" s="17" customFormat="1">
      <c r="A25" s="51"/>
      <c r="B25" s="51"/>
      <c r="C25" s="51"/>
      <c r="D25" s="52"/>
      <c r="E25" s="53"/>
      <c r="F25" s="53"/>
      <c r="G25" s="53"/>
      <c r="P25" s="56"/>
    </row>
    <row r="26" spans="1:16" s="17" customFormat="1">
      <c r="B26" s="54"/>
      <c r="O26" s="60"/>
    </row>
    <row r="27" spans="1:16" s="17" customFormat="1">
      <c r="B27" s="55"/>
      <c r="C27" s="37"/>
      <c r="D27" s="56"/>
      <c r="I27" s="17" t="s">
        <v>25</v>
      </c>
      <c r="J27" s="57"/>
      <c r="K27" s="57"/>
      <c r="L27" s="57"/>
      <c r="M27" s="37"/>
    </row>
    <row r="28" spans="1:16" s="17" customFormat="1">
      <c r="B28" s="53" t="s">
        <v>26</v>
      </c>
      <c r="C28" s="37"/>
      <c r="K28" s="54" t="s">
        <v>26</v>
      </c>
      <c r="M28" s="74"/>
    </row>
  </sheetData>
  <mergeCells count="9">
    <mergeCell ref="B10:B12"/>
    <mergeCell ref="C10:C12"/>
    <mergeCell ref="D10:D12"/>
    <mergeCell ref="E10:J11"/>
    <mergeCell ref="A1:O1"/>
    <mergeCell ref="A2:O2"/>
    <mergeCell ref="M7:N7"/>
    <mergeCell ref="K10:O11"/>
    <mergeCell ref="A10:A12"/>
  </mergeCells>
  <phoneticPr fontId="34" type="noConversion"/>
  <conditionalFormatting sqref="B14">
    <cfRule type="expression" priority="1" stopIfTrue="1">
      <formula>#REF!</formula>
    </cfRule>
  </conditionalFormatting>
  <printOptions horizontalCentered="1"/>
  <pageMargins left="0.19685039370078741" right="0.23622047244094491" top="0.98425196850393704" bottom="0.19685039370078741" header="0.51181102362204722" footer="0.51181102362204722"/>
  <pageSetup paperSize="9" scale="85" orientation="landscape" r:id="rId1"/>
  <headerFooter alignWithMargins="0"/>
  <ignoredErrors>
    <ignoredError sqref="A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7"/>
  <sheetViews>
    <sheetView topLeftCell="A22" workbookViewId="0">
      <selection activeCell="M30" sqref="M30"/>
    </sheetView>
  </sheetViews>
  <sheetFormatPr defaultRowHeight="12.75"/>
  <cols>
    <col min="1" max="1" width="4.5703125" style="46" customWidth="1"/>
    <col min="2" max="2" width="55.7109375" style="26" customWidth="1"/>
    <col min="3" max="3" width="6.140625" style="18" customWidth="1"/>
    <col min="4" max="4" width="7.7109375" style="27" customWidth="1"/>
    <col min="5" max="5" width="6.28515625" style="18" customWidth="1"/>
    <col min="6" max="6" width="8.28515625" style="18" customWidth="1"/>
    <col min="7" max="7" width="7.7109375" style="18" customWidth="1"/>
    <col min="8" max="9" width="7.42578125" style="18" customWidth="1"/>
    <col min="10" max="10" width="7.8554687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17" width="10.85546875" style="19" customWidth="1"/>
    <col min="18" max="255" width="11.42578125" style="19" customWidth="1"/>
    <col min="256" max="16384" width="9.140625" style="19"/>
  </cols>
  <sheetData>
    <row r="1" spans="1:15">
      <c r="A1" s="466" t="s">
        <v>66</v>
      </c>
      <c r="B1" s="466"/>
      <c r="C1" s="466"/>
      <c r="D1" s="466"/>
      <c r="E1" s="466"/>
      <c r="F1" s="466"/>
      <c r="G1" s="466"/>
      <c r="H1" s="466"/>
      <c r="I1" s="466"/>
      <c r="J1" s="466"/>
      <c r="K1" s="466"/>
      <c r="L1" s="466"/>
      <c r="M1" s="466"/>
      <c r="N1" s="466"/>
      <c r="O1" s="466"/>
    </row>
    <row r="2" spans="1:15">
      <c r="A2" s="467" t="s">
        <v>189</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20"/>
    </row>
    <row r="4" spans="1:15" s="17" customFormat="1">
      <c r="A4" s="17" t="str">
        <f>('Ārdurvis 1-2'!A4:F6)</f>
        <v>Būves nosaukums:  Daudzdzīvokļu ēka</v>
      </c>
      <c r="B4" s="21"/>
      <c r="C4" s="21"/>
      <c r="D4" s="22"/>
      <c r="E4" s="22"/>
      <c r="F4" s="22"/>
      <c r="G4" s="22"/>
      <c r="H4" s="22"/>
      <c r="I4" s="22"/>
      <c r="J4" s="23"/>
      <c r="K4" s="23"/>
      <c r="L4" s="23"/>
      <c r="M4" s="23"/>
      <c r="N4" s="23"/>
      <c r="O4" s="23"/>
    </row>
    <row r="5" spans="1:15" s="17" customFormat="1">
      <c r="A5" s="17" t="str">
        <f>('Ārdurvis 1-2'!A5)</f>
        <v xml:space="preserve">Objekta nosaukums: Energoefektivitātes paaugstināšanas projekts dzīvojamai mājai </v>
      </c>
      <c r="D5" s="23"/>
      <c r="E5" s="23"/>
      <c r="F5" s="23"/>
      <c r="G5" s="23"/>
      <c r="H5" s="23"/>
      <c r="I5" s="73"/>
      <c r="J5" s="23"/>
      <c r="K5" s="23"/>
      <c r="L5" s="23"/>
      <c r="M5" s="23"/>
      <c r="N5" s="23"/>
      <c r="O5" s="23"/>
    </row>
    <row r="6" spans="1:15" s="17" customFormat="1">
      <c r="A6" s="17" t="str">
        <f>('Ārdurvis 1-2'!A6)</f>
        <v>Objekta adrese:  Nākotnes ielā 36, Ķekava, Ķekavas pag., Ķekavas nov., LV-2123, KAD.NR.80700081254</v>
      </c>
      <c r="D6" s="23"/>
      <c r="E6" s="23"/>
      <c r="F6" s="23"/>
      <c r="G6" s="23"/>
      <c r="H6" s="23"/>
      <c r="I6" s="23"/>
      <c r="J6" s="23"/>
      <c r="K6" s="23"/>
      <c r="L6" s="23"/>
      <c r="M6" s="23"/>
      <c r="N6" s="23"/>
      <c r="O6" s="23"/>
    </row>
    <row r="7" spans="1:15">
      <c r="A7" s="19"/>
      <c r="B7" s="19"/>
      <c r="C7" s="19"/>
      <c r="D7" s="19"/>
      <c r="E7" s="19"/>
      <c r="F7" s="19"/>
    </row>
    <row r="8" spans="1:15">
      <c r="A8" s="25"/>
      <c r="E8" s="24"/>
      <c r="K8" s="24" t="s">
        <v>41</v>
      </c>
      <c r="M8" s="468">
        <f>O62</f>
        <v>0</v>
      </c>
      <c r="N8" s="468"/>
    </row>
    <row r="9" spans="1:15">
      <c r="A9" s="25"/>
      <c r="E9" s="24"/>
      <c r="K9" s="29" t="str">
        <f>Kopsavilkums!E10</f>
        <v>Tāme sastādīta: 2019. gada .........</v>
      </c>
      <c r="L9" s="30"/>
      <c r="M9" s="28"/>
      <c r="N9" s="30"/>
      <c r="O9" s="30"/>
    </row>
    <row r="10" spans="1:15">
      <c r="A10" s="31"/>
      <c r="B10" s="32"/>
    </row>
    <row r="11" spans="1:15" ht="13.5" thickBot="1">
      <c r="A11" s="469" t="s">
        <v>15</v>
      </c>
      <c r="B11" s="472" t="s">
        <v>11</v>
      </c>
      <c r="C11" s="475" t="s">
        <v>16</v>
      </c>
      <c r="D11" s="478" t="s">
        <v>17</v>
      </c>
      <c r="E11" s="481" t="s">
        <v>12</v>
      </c>
      <c r="F11" s="481"/>
      <c r="G11" s="481"/>
      <c r="H11" s="481"/>
      <c r="I11" s="481"/>
      <c r="J11" s="481"/>
      <c r="K11" s="462" t="s">
        <v>13</v>
      </c>
      <c r="L11" s="462"/>
      <c r="M11" s="462"/>
      <c r="N11" s="462"/>
      <c r="O11" s="463"/>
    </row>
    <row r="12" spans="1:15" ht="13.5" thickBot="1">
      <c r="A12" s="470"/>
      <c r="B12" s="473"/>
      <c r="C12" s="476"/>
      <c r="D12" s="479"/>
      <c r="E12" s="482"/>
      <c r="F12" s="482"/>
      <c r="G12" s="482"/>
      <c r="H12" s="482"/>
      <c r="I12" s="482"/>
      <c r="J12" s="482"/>
      <c r="K12" s="464" t="s">
        <v>18</v>
      </c>
      <c r="L12" s="464"/>
      <c r="M12" s="464" t="s">
        <v>19</v>
      </c>
      <c r="N12" s="464"/>
      <c r="O12" s="465" t="s">
        <v>20</v>
      </c>
    </row>
    <row r="13" spans="1:15" ht="45">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5">
      <c r="A14" s="62" t="s">
        <v>34</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5">
      <c r="A15" s="62"/>
      <c r="B15" s="303" t="s">
        <v>295</v>
      </c>
      <c r="C15" s="33"/>
      <c r="D15" s="33"/>
      <c r="E15" s="33"/>
      <c r="F15" s="33"/>
      <c r="G15" s="33"/>
      <c r="H15" s="33"/>
      <c r="I15" s="33"/>
      <c r="J15" s="33"/>
      <c r="K15" s="33"/>
      <c r="L15" s="33"/>
      <c r="M15" s="33"/>
      <c r="N15" s="33"/>
      <c r="O15" s="33"/>
    </row>
    <row r="16" spans="1:15" s="76" customFormat="1" ht="18" customHeight="1">
      <c r="A16" s="205"/>
      <c r="B16" s="229" t="s">
        <v>294</v>
      </c>
      <c r="C16" s="215"/>
      <c r="D16" s="238"/>
      <c r="E16" s="243"/>
      <c r="F16" s="144"/>
      <c r="G16" s="144"/>
      <c r="H16" s="144"/>
      <c r="I16" s="144"/>
      <c r="J16" s="144"/>
      <c r="K16" s="144"/>
      <c r="L16" s="144"/>
      <c r="M16" s="144"/>
      <c r="N16" s="144"/>
      <c r="O16" s="144"/>
    </row>
    <row r="17" spans="1:15" s="76" customFormat="1" ht="14.25">
      <c r="A17" s="205">
        <v>59</v>
      </c>
      <c r="B17" s="226" t="s">
        <v>177</v>
      </c>
      <c r="C17" s="215" t="s">
        <v>154</v>
      </c>
      <c r="D17" s="225">
        <v>68.760000000000005</v>
      </c>
      <c r="E17" s="243"/>
      <c r="F17" s="144"/>
      <c r="G17" s="145"/>
      <c r="H17" s="144"/>
      <c r="I17" s="144"/>
      <c r="J17" s="144">
        <f>I17+H17+G17</f>
        <v>0</v>
      </c>
      <c r="K17" s="144"/>
      <c r="L17" s="144"/>
      <c r="M17" s="144"/>
      <c r="N17" s="144"/>
      <c r="O17" s="144">
        <f>N17+M17+L17</f>
        <v>0</v>
      </c>
    </row>
    <row r="18" spans="1:15" s="76" customFormat="1" ht="14.25">
      <c r="A18" s="205">
        <f>A17+1</f>
        <v>60</v>
      </c>
      <c r="B18" s="236" t="s">
        <v>178</v>
      </c>
      <c r="C18" s="215" t="s">
        <v>154</v>
      </c>
      <c r="D18" s="225">
        <f>ROUND(D17*1.03,0)</f>
        <v>71</v>
      </c>
      <c r="E18" s="243"/>
      <c r="F18" s="144"/>
      <c r="G18" s="145"/>
      <c r="H18" s="144"/>
      <c r="I18" s="144"/>
      <c r="J18" s="144">
        <f>I18+H18+G18</f>
        <v>0</v>
      </c>
      <c r="K18" s="144"/>
      <c r="L18" s="144"/>
      <c r="M18" s="144"/>
      <c r="N18" s="144"/>
      <c r="O18" s="144">
        <f>N18+M18+L18</f>
        <v>0</v>
      </c>
    </row>
    <row r="19" spans="1:15" s="76" customFormat="1">
      <c r="A19" s="205">
        <f>A18+1</f>
        <v>61</v>
      </c>
      <c r="B19" s="236" t="s">
        <v>179</v>
      </c>
      <c r="C19" s="215" t="s">
        <v>30</v>
      </c>
      <c r="D19" s="225">
        <v>1073</v>
      </c>
      <c r="E19" s="243"/>
      <c r="F19" s="144"/>
      <c r="G19" s="144"/>
      <c r="H19" s="144"/>
      <c r="I19" s="144"/>
      <c r="J19" s="144">
        <f>I19+H19+G19</f>
        <v>0</v>
      </c>
      <c r="K19" s="144"/>
      <c r="L19" s="144"/>
      <c r="M19" s="144"/>
      <c r="N19" s="144"/>
      <c r="O19" s="144">
        <f>N19+M19+L19</f>
        <v>0</v>
      </c>
    </row>
    <row r="20" spans="1:15" s="76" customFormat="1" ht="15" customHeight="1">
      <c r="A20" s="205">
        <f>A19+1</f>
        <v>62</v>
      </c>
      <c r="B20" s="236" t="s">
        <v>180</v>
      </c>
      <c r="C20" s="215" t="s">
        <v>154</v>
      </c>
      <c r="D20" s="228">
        <f>ROUND(D17*0.18,0)</f>
        <v>12</v>
      </c>
      <c r="E20" s="243"/>
      <c r="F20" s="144"/>
      <c r="G20" s="144"/>
      <c r="H20" s="144"/>
      <c r="I20" s="144"/>
      <c r="J20" s="144">
        <f>I20+H20+G20</f>
        <v>0</v>
      </c>
      <c r="K20" s="144"/>
      <c r="L20" s="144"/>
      <c r="M20" s="144"/>
      <c r="N20" s="144"/>
      <c r="O20" s="144">
        <f>N20+M20+L20</f>
        <v>0</v>
      </c>
    </row>
    <row r="21" spans="1:15" s="76" customFormat="1" ht="38.25">
      <c r="A21" s="205">
        <f>A20+1</f>
        <v>63</v>
      </c>
      <c r="B21" s="237" t="s">
        <v>181</v>
      </c>
      <c r="C21" s="215" t="s">
        <v>114</v>
      </c>
      <c r="D21" s="228">
        <v>53</v>
      </c>
      <c r="E21" s="243"/>
      <c r="F21" s="144"/>
      <c r="G21" s="145"/>
      <c r="H21" s="144"/>
      <c r="I21" s="144"/>
      <c r="J21" s="144">
        <f>I21+H21+G21</f>
        <v>0</v>
      </c>
      <c r="K21" s="144"/>
      <c r="L21" s="144"/>
      <c r="M21" s="144"/>
      <c r="N21" s="144"/>
      <c r="O21" s="144">
        <f>N21+M21+L21</f>
        <v>0</v>
      </c>
    </row>
    <row r="22" spans="1:15">
      <c r="A22" s="205"/>
      <c r="B22" s="249" t="s">
        <v>190</v>
      </c>
      <c r="C22" s="214"/>
      <c r="D22" s="214"/>
      <c r="E22" s="214"/>
      <c r="F22" s="138"/>
      <c r="G22" s="82"/>
      <c r="H22" s="132"/>
      <c r="I22" s="138"/>
      <c r="J22" s="138"/>
      <c r="K22" s="138"/>
      <c r="L22" s="138"/>
      <c r="M22" s="138"/>
      <c r="N22" s="138"/>
      <c r="O22" s="138"/>
    </row>
    <row r="23" spans="1:15">
      <c r="A23" s="205"/>
      <c r="B23" s="229" t="s">
        <v>191</v>
      </c>
      <c r="C23" s="214"/>
      <c r="D23" s="214"/>
      <c r="E23" s="240"/>
      <c r="F23" s="258"/>
      <c r="G23" s="82"/>
      <c r="H23" s="82"/>
      <c r="I23" s="138"/>
      <c r="J23" s="138"/>
      <c r="K23" s="138"/>
      <c r="L23" s="138"/>
      <c r="M23" s="138"/>
      <c r="N23" s="138"/>
      <c r="O23" s="138"/>
    </row>
    <row r="24" spans="1:15" ht="14.25">
      <c r="A24" s="205">
        <v>69</v>
      </c>
      <c r="B24" s="206" t="s">
        <v>192</v>
      </c>
      <c r="C24" s="207" t="s">
        <v>105</v>
      </c>
      <c r="D24" s="210">
        <v>2134</v>
      </c>
      <c r="E24" s="240"/>
      <c r="F24" s="258"/>
      <c r="G24" s="82"/>
      <c r="H24" s="82"/>
      <c r="I24" s="138"/>
      <c r="J24" s="138">
        <f t="shared" ref="J24:J51" si="1">I24+H24+G24</f>
        <v>0</v>
      </c>
      <c r="K24" s="138"/>
      <c r="L24" s="138"/>
      <c r="M24" s="138"/>
      <c r="N24" s="138"/>
      <c r="O24" s="138">
        <f t="shared" ref="O24:O51" si="2">N24+M24+L24</f>
        <v>0</v>
      </c>
    </row>
    <row r="25" spans="1:15" ht="14.25">
      <c r="A25" s="205">
        <f>A24+1</f>
        <v>70</v>
      </c>
      <c r="B25" s="408" t="s">
        <v>508</v>
      </c>
      <c r="C25" s="207" t="s">
        <v>105</v>
      </c>
      <c r="D25" s="210">
        <f>ROUND(D24*1.15,0)</f>
        <v>2454</v>
      </c>
      <c r="E25" s="240"/>
      <c r="F25" s="258"/>
      <c r="G25" s="82"/>
      <c r="H25" s="82"/>
      <c r="I25" s="138"/>
      <c r="J25" s="138">
        <f t="shared" si="1"/>
        <v>0</v>
      </c>
      <c r="K25" s="138"/>
      <c r="L25" s="138"/>
      <c r="M25" s="138"/>
      <c r="N25" s="138"/>
      <c r="O25" s="138">
        <f t="shared" si="2"/>
        <v>0</v>
      </c>
    </row>
    <row r="26" spans="1:15" ht="14.25">
      <c r="A26" s="205">
        <f>A25+1</f>
        <v>71</v>
      </c>
      <c r="B26" s="408" t="s">
        <v>509</v>
      </c>
      <c r="C26" s="207" t="s">
        <v>105</v>
      </c>
      <c r="D26" s="210">
        <f>ROUND(D24*1.15,0)</f>
        <v>2454</v>
      </c>
      <c r="E26" s="240"/>
      <c r="F26" s="258"/>
      <c r="G26" s="82"/>
      <c r="H26" s="82"/>
      <c r="I26" s="138"/>
      <c r="J26" s="138">
        <f t="shared" si="1"/>
        <v>0</v>
      </c>
      <c r="K26" s="138"/>
      <c r="L26" s="138"/>
      <c r="M26" s="138"/>
      <c r="N26" s="138"/>
      <c r="O26" s="138">
        <f t="shared" si="2"/>
        <v>0</v>
      </c>
    </row>
    <row r="27" spans="1:15" ht="14.25">
      <c r="A27" s="205">
        <f>A26+1</f>
        <v>72</v>
      </c>
      <c r="B27" s="206" t="s">
        <v>193</v>
      </c>
      <c r="C27" s="207" t="s">
        <v>194</v>
      </c>
      <c r="D27" s="210">
        <v>1890</v>
      </c>
      <c r="E27" s="240"/>
      <c r="F27" s="258"/>
      <c r="G27" s="82"/>
      <c r="H27" s="82"/>
      <c r="I27" s="138"/>
      <c r="J27" s="138">
        <f t="shared" si="1"/>
        <v>0</v>
      </c>
      <c r="K27" s="138"/>
      <c r="L27" s="138"/>
      <c r="M27" s="138"/>
      <c r="N27" s="138"/>
      <c r="O27" s="138">
        <f t="shared" si="2"/>
        <v>0</v>
      </c>
    </row>
    <row r="28" spans="1:15" ht="24.75" customHeight="1">
      <c r="A28" s="205">
        <f t="shared" ref="A28:A58" si="3">A27+1</f>
        <v>73</v>
      </c>
      <c r="B28" s="252" t="s">
        <v>195</v>
      </c>
      <c r="C28" s="207" t="s">
        <v>194</v>
      </c>
      <c r="D28" s="210">
        <v>1985</v>
      </c>
      <c r="E28" s="240"/>
      <c r="F28" s="258"/>
      <c r="G28" s="82"/>
      <c r="H28" s="82"/>
      <c r="I28" s="138"/>
      <c r="J28" s="138">
        <f t="shared" si="1"/>
        <v>0</v>
      </c>
      <c r="K28" s="138"/>
      <c r="L28" s="138"/>
      <c r="M28" s="138"/>
      <c r="N28" s="138"/>
      <c r="O28" s="138">
        <f t="shared" si="2"/>
        <v>0</v>
      </c>
    </row>
    <row r="29" spans="1:15" ht="25.5">
      <c r="A29" s="205">
        <f t="shared" si="3"/>
        <v>74</v>
      </c>
      <c r="B29" s="252" t="s">
        <v>196</v>
      </c>
      <c r="C29" s="207" t="s">
        <v>194</v>
      </c>
      <c r="D29" s="210">
        <f>ROUND(D27*1.05,0)</f>
        <v>1985</v>
      </c>
      <c r="E29" s="240"/>
      <c r="F29" s="258"/>
      <c r="G29" s="82"/>
      <c r="H29" s="82"/>
      <c r="I29" s="138"/>
      <c r="J29" s="138">
        <f t="shared" si="1"/>
        <v>0</v>
      </c>
      <c r="K29" s="138"/>
      <c r="L29" s="138"/>
      <c r="M29" s="138"/>
      <c r="N29" s="138"/>
      <c r="O29" s="138">
        <f t="shared" si="2"/>
        <v>0</v>
      </c>
    </row>
    <row r="30" spans="1:15" ht="25.5">
      <c r="A30" s="205">
        <f t="shared" si="3"/>
        <v>75</v>
      </c>
      <c r="B30" s="252" t="s">
        <v>197</v>
      </c>
      <c r="C30" s="207" t="s">
        <v>194</v>
      </c>
      <c r="D30" s="210">
        <f>ROUND(D27*1.05,0)</f>
        <v>1985</v>
      </c>
      <c r="E30" s="240"/>
      <c r="F30" s="258"/>
      <c r="G30" s="82"/>
      <c r="H30" s="82"/>
      <c r="I30" s="138"/>
      <c r="J30" s="138">
        <f t="shared" si="1"/>
        <v>0</v>
      </c>
      <c r="K30" s="138"/>
      <c r="L30" s="138"/>
      <c r="M30" s="138"/>
      <c r="N30" s="138"/>
      <c r="O30" s="138">
        <f t="shared" si="2"/>
        <v>0</v>
      </c>
    </row>
    <row r="31" spans="1:15">
      <c r="A31" s="205">
        <f t="shared" si="3"/>
        <v>76</v>
      </c>
      <c r="B31" s="251" t="s">
        <v>198</v>
      </c>
      <c r="C31" s="207" t="s">
        <v>114</v>
      </c>
      <c r="D31" s="210">
        <f>D27*4</f>
        <v>7560</v>
      </c>
      <c r="E31" s="240"/>
      <c r="F31" s="258"/>
      <c r="G31" s="82"/>
      <c r="H31" s="82"/>
      <c r="I31" s="138"/>
      <c r="J31" s="138">
        <f t="shared" si="1"/>
        <v>0</v>
      </c>
      <c r="K31" s="138"/>
      <c r="L31" s="138"/>
      <c r="M31" s="138"/>
      <c r="N31" s="138"/>
      <c r="O31" s="138">
        <f t="shared" si="2"/>
        <v>0</v>
      </c>
    </row>
    <row r="32" spans="1:15">
      <c r="A32" s="205">
        <f t="shared" si="3"/>
        <v>77</v>
      </c>
      <c r="B32" s="212" t="s">
        <v>199</v>
      </c>
      <c r="C32" s="231" t="s">
        <v>30</v>
      </c>
      <c r="D32" s="231">
        <v>616.5</v>
      </c>
      <c r="E32" s="240"/>
      <c r="F32" s="258"/>
      <c r="G32" s="82"/>
      <c r="H32" s="82"/>
      <c r="I32" s="138"/>
      <c r="J32" s="138">
        <f t="shared" si="1"/>
        <v>0</v>
      </c>
      <c r="K32" s="138"/>
      <c r="L32" s="138"/>
      <c r="M32" s="138"/>
      <c r="N32" s="138"/>
      <c r="O32" s="138">
        <f t="shared" si="2"/>
        <v>0</v>
      </c>
    </row>
    <row r="33" spans="1:15">
      <c r="A33" s="205">
        <f t="shared" si="3"/>
        <v>78</v>
      </c>
      <c r="B33" s="253" t="s">
        <v>200</v>
      </c>
      <c r="C33" s="207" t="s">
        <v>114</v>
      </c>
      <c r="D33" s="210">
        <v>21</v>
      </c>
      <c r="E33" s="240"/>
      <c r="F33" s="258"/>
      <c r="G33" s="82"/>
      <c r="H33" s="82"/>
      <c r="I33" s="138"/>
      <c r="J33" s="138">
        <f t="shared" si="1"/>
        <v>0</v>
      </c>
      <c r="K33" s="138"/>
      <c r="L33" s="138"/>
      <c r="M33" s="138"/>
      <c r="N33" s="138"/>
      <c r="O33" s="138">
        <f t="shared" si="2"/>
        <v>0</v>
      </c>
    </row>
    <row r="34" spans="1:15" ht="38.25">
      <c r="A34" s="205">
        <f t="shared" si="3"/>
        <v>79</v>
      </c>
      <c r="B34" s="254" t="s">
        <v>201</v>
      </c>
      <c r="C34" s="215" t="s">
        <v>30</v>
      </c>
      <c r="D34" s="215">
        <v>211.5</v>
      </c>
      <c r="E34" s="240"/>
      <c r="F34" s="258"/>
      <c r="G34" s="82"/>
      <c r="H34" s="82"/>
      <c r="I34" s="138"/>
      <c r="J34" s="138">
        <f t="shared" si="1"/>
        <v>0</v>
      </c>
      <c r="K34" s="138"/>
      <c r="L34" s="138"/>
      <c r="M34" s="138"/>
      <c r="N34" s="138"/>
      <c r="O34" s="138">
        <f t="shared" si="2"/>
        <v>0</v>
      </c>
    </row>
    <row r="35" spans="1:15" ht="14.25">
      <c r="A35" s="205">
        <f t="shared" si="3"/>
        <v>80</v>
      </c>
      <c r="B35" s="237" t="s">
        <v>202</v>
      </c>
      <c r="C35" s="207" t="s">
        <v>105</v>
      </c>
      <c r="D35" s="228">
        <v>357</v>
      </c>
      <c r="E35" s="240"/>
      <c r="F35" s="258"/>
      <c r="G35" s="82"/>
      <c r="H35" s="82"/>
      <c r="I35" s="138"/>
      <c r="J35" s="138">
        <f t="shared" si="1"/>
        <v>0</v>
      </c>
      <c r="K35" s="138"/>
      <c r="L35" s="138"/>
      <c r="M35" s="138"/>
      <c r="N35" s="138"/>
      <c r="O35" s="138">
        <f t="shared" si="2"/>
        <v>0</v>
      </c>
    </row>
    <row r="36" spans="1:15" ht="14.25">
      <c r="A36" s="205">
        <f t="shared" si="3"/>
        <v>81</v>
      </c>
      <c r="B36" s="234" t="s">
        <v>203</v>
      </c>
      <c r="C36" s="215" t="s">
        <v>105</v>
      </c>
      <c r="D36" s="228">
        <f>ROUND(D35*1.1,0)</f>
        <v>393</v>
      </c>
      <c r="E36" s="240"/>
      <c r="F36" s="258"/>
      <c r="G36" s="82"/>
      <c r="H36" s="82"/>
      <c r="I36" s="138"/>
      <c r="J36" s="138">
        <f t="shared" ref="J36" si="4">I36+H36+G36</f>
        <v>0</v>
      </c>
      <c r="K36" s="138"/>
      <c r="L36" s="138"/>
      <c r="M36" s="138"/>
      <c r="N36" s="138"/>
      <c r="O36" s="138">
        <f t="shared" ref="O36" si="5">N36+M36+L36</f>
        <v>0</v>
      </c>
    </row>
    <row r="37" spans="1:15">
      <c r="A37" s="205">
        <f t="shared" si="3"/>
        <v>82</v>
      </c>
      <c r="B37" s="234" t="s">
        <v>204</v>
      </c>
      <c r="C37" s="215" t="s">
        <v>114</v>
      </c>
      <c r="D37" s="228">
        <v>1050</v>
      </c>
      <c r="E37" s="240"/>
      <c r="F37" s="258"/>
      <c r="G37" s="82"/>
      <c r="H37" s="138"/>
      <c r="I37" s="138"/>
      <c r="J37" s="138">
        <f t="shared" si="1"/>
        <v>0</v>
      </c>
      <c r="K37" s="138"/>
      <c r="L37" s="138"/>
      <c r="M37" s="138"/>
      <c r="N37" s="138"/>
      <c r="O37" s="138">
        <f t="shared" si="2"/>
        <v>0</v>
      </c>
    </row>
    <row r="38" spans="1:15">
      <c r="A38" s="205">
        <f t="shared" si="3"/>
        <v>83</v>
      </c>
      <c r="B38" s="234" t="s">
        <v>205</v>
      </c>
      <c r="C38" s="215" t="s">
        <v>110</v>
      </c>
      <c r="D38" s="228">
        <v>1</v>
      </c>
      <c r="E38" s="240"/>
      <c r="F38" s="258"/>
      <c r="G38" s="138"/>
      <c r="H38" s="138"/>
      <c r="I38" s="138"/>
      <c r="J38" s="138">
        <f t="shared" si="1"/>
        <v>0</v>
      </c>
      <c r="K38" s="138"/>
      <c r="L38" s="138"/>
      <c r="M38" s="138"/>
      <c r="N38" s="138"/>
      <c r="O38" s="138">
        <f t="shared" si="2"/>
        <v>0</v>
      </c>
    </row>
    <row r="39" spans="1:15" ht="25.5">
      <c r="A39" s="205">
        <f t="shared" si="3"/>
        <v>84</v>
      </c>
      <c r="B39" s="255" t="s">
        <v>206</v>
      </c>
      <c r="C39" s="207" t="s">
        <v>194</v>
      </c>
      <c r="D39" s="256">
        <v>504</v>
      </c>
      <c r="E39" s="240"/>
      <c r="F39" s="258"/>
      <c r="G39" s="138"/>
      <c r="H39" s="138"/>
      <c r="I39" s="138"/>
      <c r="J39" s="138">
        <f t="shared" si="1"/>
        <v>0</v>
      </c>
      <c r="K39" s="138"/>
      <c r="L39" s="138"/>
      <c r="M39" s="138"/>
      <c r="N39" s="138"/>
      <c r="O39" s="138">
        <f t="shared" si="2"/>
        <v>0</v>
      </c>
    </row>
    <row r="40" spans="1:15" ht="14.25">
      <c r="A40" s="205">
        <f t="shared" si="3"/>
        <v>85</v>
      </c>
      <c r="B40" s="234" t="s">
        <v>207</v>
      </c>
      <c r="C40" s="207" t="s">
        <v>194</v>
      </c>
      <c r="D40" s="231">
        <f>D39*1.05</f>
        <v>529.20000000000005</v>
      </c>
      <c r="E40" s="240"/>
      <c r="F40" s="258"/>
      <c r="G40" s="138"/>
      <c r="H40" s="138"/>
      <c r="I40" s="138"/>
      <c r="J40" s="138">
        <f t="shared" si="1"/>
        <v>0</v>
      </c>
      <c r="K40" s="138"/>
      <c r="L40" s="138"/>
      <c r="M40" s="138"/>
      <c r="N40" s="138"/>
      <c r="O40" s="138">
        <f t="shared" si="2"/>
        <v>0</v>
      </c>
    </row>
    <row r="41" spans="1:15" ht="14.25">
      <c r="A41" s="205">
        <f t="shared" si="3"/>
        <v>86</v>
      </c>
      <c r="B41" s="234" t="s">
        <v>208</v>
      </c>
      <c r="C41" s="215" t="s">
        <v>171</v>
      </c>
      <c r="D41" s="215">
        <v>4.4000000000000004</v>
      </c>
      <c r="E41" s="240"/>
      <c r="F41" s="258"/>
      <c r="G41" s="82"/>
      <c r="H41" s="138"/>
      <c r="I41" s="138"/>
      <c r="J41" s="138">
        <f t="shared" si="1"/>
        <v>0</v>
      </c>
      <c r="K41" s="138"/>
      <c r="L41" s="138"/>
      <c r="M41" s="138"/>
      <c r="N41" s="138"/>
      <c r="O41" s="138">
        <f t="shared" si="2"/>
        <v>0</v>
      </c>
    </row>
    <row r="42" spans="1:15">
      <c r="A42" s="205">
        <f t="shared" si="3"/>
        <v>87</v>
      </c>
      <c r="B42" s="234" t="s">
        <v>205</v>
      </c>
      <c r="C42" s="215" t="s">
        <v>110</v>
      </c>
      <c r="D42" s="215">
        <v>1</v>
      </c>
      <c r="E42" s="240"/>
      <c r="F42" s="258"/>
      <c r="G42" s="138"/>
      <c r="H42" s="138"/>
      <c r="I42" s="138"/>
      <c r="J42" s="138">
        <f t="shared" si="1"/>
        <v>0</v>
      </c>
      <c r="K42" s="138"/>
      <c r="L42" s="138"/>
      <c r="M42" s="138"/>
      <c r="N42" s="138"/>
      <c r="O42" s="138">
        <f t="shared" si="2"/>
        <v>0</v>
      </c>
    </row>
    <row r="43" spans="1:15" ht="25.5">
      <c r="A43" s="205">
        <f t="shared" si="3"/>
        <v>88</v>
      </c>
      <c r="B43" s="209" t="s">
        <v>209</v>
      </c>
      <c r="C43" s="207" t="s">
        <v>194</v>
      </c>
      <c r="D43" s="256">
        <v>504</v>
      </c>
      <c r="E43" s="240"/>
      <c r="F43" s="258"/>
      <c r="G43" s="138"/>
      <c r="H43" s="138"/>
      <c r="I43" s="138"/>
      <c r="J43" s="138">
        <f t="shared" si="1"/>
        <v>0</v>
      </c>
      <c r="K43" s="138"/>
      <c r="L43" s="138"/>
      <c r="M43" s="138"/>
      <c r="N43" s="138"/>
      <c r="O43" s="138">
        <f t="shared" si="2"/>
        <v>0</v>
      </c>
    </row>
    <row r="44" spans="1:15">
      <c r="A44" s="205">
        <f t="shared" si="3"/>
        <v>89</v>
      </c>
      <c r="B44" s="227" t="s">
        <v>210</v>
      </c>
      <c r="C44" s="225" t="s">
        <v>30</v>
      </c>
      <c r="D44" s="215">
        <v>78</v>
      </c>
      <c r="E44" s="240"/>
      <c r="F44" s="258"/>
      <c r="G44" s="82"/>
      <c r="H44" s="138"/>
      <c r="I44" s="138"/>
      <c r="J44" s="138">
        <f t="shared" si="1"/>
        <v>0</v>
      </c>
      <c r="K44" s="138"/>
      <c r="L44" s="138"/>
      <c r="M44" s="138"/>
      <c r="N44" s="138"/>
      <c r="O44" s="138">
        <f t="shared" si="2"/>
        <v>0</v>
      </c>
    </row>
    <row r="45" spans="1:15">
      <c r="A45" s="205">
        <f t="shared" si="3"/>
        <v>90</v>
      </c>
      <c r="B45" s="209" t="s">
        <v>211</v>
      </c>
      <c r="C45" s="207" t="s">
        <v>114</v>
      </c>
      <c r="D45" s="210">
        <v>53</v>
      </c>
      <c r="E45" s="240"/>
      <c r="F45" s="258"/>
      <c r="G45" s="138"/>
      <c r="H45" s="138"/>
      <c r="I45" s="138"/>
      <c r="J45" s="138">
        <f t="shared" si="1"/>
        <v>0</v>
      </c>
      <c r="K45" s="138"/>
      <c r="L45" s="138"/>
      <c r="M45" s="138"/>
      <c r="N45" s="138"/>
      <c r="O45" s="138">
        <f t="shared" si="2"/>
        <v>0</v>
      </c>
    </row>
    <row r="46" spans="1:15" ht="38.25">
      <c r="A46" s="205">
        <f t="shared" si="3"/>
        <v>91</v>
      </c>
      <c r="B46" s="209" t="s">
        <v>212</v>
      </c>
      <c r="C46" s="207" t="s">
        <v>114</v>
      </c>
      <c r="D46" s="210">
        <v>9</v>
      </c>
      <c r="E46" s="240"/>
      <c r="F46" s="258"/>
      <c r="G46" s="138"/>
      <c r="H46" s="138"/>
      <c r="I46" s="138"/>
      <c r="J46" s="138">
        <f t="shared" si="1"/>
        <v>0</v>
      </c>
      <c r="K46" s="138"/>
      <c r="L46" s="138"/>
      <c r="M46" s="138"/>
      <c r="N46" s="138"/>
      <c r="O46" s="138">
        <f t="shared" si="2"/>
        <v>0</v>
      </c>
    </row>
    <row r="47" spans="1:15" ht="25.5">
      <c r="A47" s="205">
        <f t="shared" si="3"/>
        <v>92</v>
      </c>
      <c r="B47" s="209" t="s">
        <v>213</v>
      </c>
      <c r="C47" s="207" t="s">
        <v>114</v>
      </c>
      <c r="D47" s="210">
        <v>9</v>
      </c>
      <c r="E47" s="240"/>
      <c r="F47" s="259"/>
      <c r="G47" s="131"/>
      <c r="H47" s="131"/>
      <c r="I47" s="83"/>
      <c r="J47" s="131">
        <f t="shared" si="1"/>
        <v>0</v>
      </c>
      <c r="K47" s="131"/>
      <c r="L47" s="131"/>
      <c r="M47" s="131"/>
      <c r="N47" s="131"/>
      <c r="O47" s="131">
        <f t="shared" si="2"/>
        <v>0</v>
      </c>
    </row>
    <row r="48" spans="1:15" ht="38.25">
      <c r="A48" s="205">
        <f t="shared" si="3"/>
        <v>93</v>
      </c>
      <c r="B48" s="254" t="s">
        <v>214</v>
      </c>
      <c r="C48" s="215" t="s">
        <v>110</v>
      </c>
      <c r="D48" s="215">
        <v>9</v>
      </c>
      <c r="E48" s="240"/>
      <c r="F48" s="260"/>
      <c r="G48" s="132"/>
      <c r="H48" s="133"/>
      <c r="I48" s="82"/>
      <c r="J48" s="132">
        <f t="shared" si="1"/>
        <v>0</v>
      </c>
      <c r="K48" s="132"/>
      <c r="L48" s="132"/>
      <c r="M48" s="132"/>
      <c r="N48" s="132"/>
      <c r="O48" s="132">
        <f t="shared" si="2"/>
        <v>0</v>
      </c>
    </row>
    <row r="49" spans="1:15" ht="25.5">
      <c r="A49" s="205">
        <f t="shared" si="3"/>
        <v>94</v>
      </c>
      <c r="B49" s="254" t="s">
        <v>215</v>
      </c>
      <c r="C49" s="215" t="s">
        <v>119</v>
      </c>
      <c r="D49" s="215">
        <v>1</v>
      </c>
      <c r="E49" s="240"/>
      <c r="F49" s="260"/>
      <c r="G49" s="132"/>
      <c r="H49" s="133"/>
      <c r="I49" s="82"/>
      <c r="J49" s="132">
        <f t="shared" si="1"/>
        <v>0</v>
      </c>
      <c r="K49" s="132"/>
      <c r="L49" s="132"/>
      <c r="M49" s="132"/>
      <c r="N49" s="132"/>
      <c r="O49" s="132">
        <f t="shared" si="2"/>
        <v>0</v>
      </c>
    </row>
    <row r="50" spans="1:15" ht="12.75" customHeight="1">
      <c r="A50" s="205">
        <f t="shared" si="3"/>
        <v>95</v>
      </c>
      <c r="B50" s="206" t="s">
        <v>216</v>
      </c>
      <c r="C50" s="207" t="s">
        <v>105</v>
      </c>
      <c r="D50" s="210">
        <v>52.8</v>
      </c>
      <c r="E50" s="240"/>
      <c r="F50" s="260"/>
      <c r="G50" s="132"/>
      <c r="H50" s="133"/>
      <c r="I50" s="82"/>
      <c r="J50" s="132">
        <f t="shared" si="1"/>
        <v>0</v>
      </c>
      <c r="K50" s="132"/>
      <c r="L50" s="132"/>
      <c r="M50" s="132"/>
      <c r="N50" s="132"/>
      <c r="O50" s="132">
        <f t="shared" si="2"/>
        <v>0</v>
      </c>
    </row>
    <row r="51" spans="1:15" ht="14.25">
      <c r="A51" s="205">
        <f t="shared" si="3"/>
        <v>96</v>
      </c>
      <c r="B51" s="257" t="s">
        <v>217</v>
      </c>
      <c r="C51" s="207" t="s">
        <v>105</v>
      </c>
      <c r="D51" s="210">
        <f>ROUND(D50*1.15,0)</f>
        <v>61</v>
      </c>
      <c r="E51" s="240"/>
      <c r="F51" s="259"/>
      <c r="G51" s="131"/>
      <c r="H51" s="131"/>
      <c r="I51" s="83"/>
      <c r="J51" s="131">
        <f t="shared" si="1"/>
        <v>0</v>
      </c>
      <c r="K51" s="131"/>
      <c r="L51" s="131"/>
      <c r="M51" s="131"/>
      <c r="N51" s="131"/>
      <c r="O51" s="131">
        <f t="shared" si="2"/>
        <v>0</v>
      </c>
    </row>
    <row r="52" spans="1:15" ht="14.25">
      <c r="A52" s="205">
        <f t="shared" si="3"/>
        <v>97</v>
      </c>
      <c r="B52" s="250" t="s">
        <v>218</v>
      </c>
      <c r="C52" s="207" t="s">
        <v>105</v>
      </c>
      <c r="D52" s="210">
        <f>ROUND(D50*1.15,0)</f>
        <v>61</v>
      </c>
      <c r="E52" s="240"/>
      <c r="F52" s="261"/>
      <c r="G52" s="134"/>
      <c r="H52" s="134"/>
      <c r="I52" s="82"/>
      <c r="J52" s="134">
        <f t="shared" ref="J52:J53" si="6">I52+H52+G52</f>
        <v>0</v>
      </c>
      <c r="K52" s="134"/>
      <c r="L52" s="134"/>
      <c r="M52" s="134"/>
      <c r="N52" s="135"/>
      <c r="O52" s="131">
        <f t="shared" ref="O52:O53" si="7">N52+M52+L52</f>
        <v>0</v>
      </c>
    </row>
    <row r="53" spans="1:15" ht="14.25">
      <c r="A53" s="205">
        <f t="shared" si="3"/>
        <v>98</v>
      </c>
      <c r="B53" s="206" t="s">
        <v>219</v>
      </c>
      <c r="C53" s="207" t="s">
        <v>194</v>
      </c>
      <c r="D53" s="210">
        <v>52.8</v>
      </c>
      <c r="E53" s="240"/>
      <c r="F53" s="262"/>
      <c r="G53" s="113"/>
      <c r="H53" s="113"/>
      <c r="I53" s="113"/>
      <c r="J53" s="134">
        <f t="shared" si="6"/>
        <v>0</v>
      </c>
      <c r="K53" s="136"/>
      <c r="L53" s="136"/>
      <c r="M53" s="136"/>
      <c r="N53" s="137"/>
      <c r="O53" s="131">
        <f t="shared" si="7"/>
        <v>0</v>
      </c>
    </row>
    <row r="54" spans="1:15" ht="25.5">
      <c r="A54" s="205">
        <f t="shared" si="3"/>
        <v>99</v>
      </c>
      <c r="B54" s="251" t="s">
        <v>220</v>
      </c>
      <c r="C54" s="207" t="s">
        <v>194</v>
      </c>
      <c r="D54" s="210">
        <f>ROUND(D53*1.05,0)</f>
        <v>55</v>
      </c>
      <c r="E54" s="240"/>
      <c r="F54" s="258"/>
      <c r="G54" s="82"/>
      <c r="H54" s="132"/>
      <c r="I54" s="138"/>
      <c r="J54" s="138">
        <f t="shared" ref="J54" si="8">I54+H54+G54</f>
        <v>0</v>
      </c>
      <c r="K54" s="138"/>
      <c r="L54" s="138"/>
      <c r="M54" s="138"/>
      <c r="N54" s="138"/>
      <c r="O54" s="138">
        <f t="shared" ref="O54" si="9">N54+M54+L54</f>
        <v>0</v>
      </c>
    </row>
    <row r="55" spans="1:15">
      <c r="A55" s="205">
        <f t="shared" si="3"/>
        <v>100</v>
      </c>
      <c r="B55" s="251" t="s">
        <v>221</v>
      </c>
      <c r="C55" s="207" t="s">
        <v>114</v>
      </c>
      <c r="D55" s="210">
        <f>D51*4</f>
        <v>244</v>
      </c>
      <c r="E55" s="240"/>
      <c r="F55" s="258"/>
      <c r="G55" s="82"/>
      <c r="H55" s="132"/>
      <c r="I55" s="138"/>
      <c r="J55" s="138">
        <f t="shared" ref="J55" si="10">I55+H55+G55</f>
        <v>0</v>
      </c>
      <c r="K55" s="138"/>
      <c r="L55" s="138"/>
      <c r="M55" s="138"/>
      <c r="N55" s="138"/>
      <c r="O55" s="138">
        <f t="shared" ref="O55" si="11">N55+M55+L55</f>
        <v>0</v>
      </c>
    </row>
    <row r="56" spans="1:15">
      <c r="A56" s="205">
        <f t="shared" si="3"/>
        <v>101</v>
      </c>
      <c r="B56" s="212" t="s">
        <v>222</v>
      </c>
      <c r="C56" s="231" t="s">
        <v>30</v>
      </c>
      <c r="D56" s="231">
        <v>52.5</v>
      </c>
      <c r="E56" s="240"/>
      <c r="F56" s="263"/>
      <c r="G56" s="80"/>
      <c r="H56" s="80"/>
      <c r="I56" s="80"/>
      <c r="J56" s="137">
        <f t="shared" ref="J56:J59" si="12">I56+H56+G56</f>
        <v>0</v>
      </c>
      <c r="K56" s="137"/>
      <c r="L56" s="137"/>
      <c r="M56" s="137"/>
      <c r="N56" s="137"/>
      <c r="O56" s="137">
        <f t="shared" ref="O56:O59" si="13">N56+M56+L56</f>
        <v>0</v>
      </c>
    </row>
    <row r="57" spans="1:15">
      <c r="A57" s="205">
        <f t="shared" si="3"/>
        <v>102</v>
      </c>
      <c r="B57" s="253" t="s">
        <v>223</v>
      </c>
      <c r="C57" s="207" t="s">
        <v>114</v>
      </c>
      <c r="D57" s="210">
        <v>9</v>
      </c>
      <c r="E57" s="240"/>
      <c r="F57" s="263"/>
      <c r="G57" s="80"/>
      <c r="H57" s="80"/>
      <c r="I57" s="80"/>
      <c r="J57" s="137">
        <f t="shared" si="12"/>
        <v>0</v>
      </c>
      <c r="K57" s="137"/>
      <c r="L57" s="137"/>
      <c r="M57" s="137"/>
      <c r="N57" s="137"/>
      <c r="O57" s="137">
        <f t="shared" si="13"/>
        <v>0</v>
      </c>
    </row>
    <row r="58" spans="1:15" ht="25.5">
      <c r="A58" s="205">
        <f t="shared" si="3"/>
        <v>103</v>
      </c>
      <c r="B58" s="254" t="s">
        <v>224</v>
      </c>
      <c r="C58" s="215" t="s">
        <v>30</v>
      </c>
      <c r="D58" s="215">
        <v>33.6</v>
      </c>
      <c r="E58" s="240"/>
      <c r="F58" s="263"/>
      <c r="G58" s="80"/>
      <c r="H58" s="80"/>
      <c r="I58" s="80"/>
      <c r="J58" s="137">
        <f t="shared" si="12"/>
        <v>0</v>
      </c>
      <c r="K58" s="137"/>
      <c r="L58" s="137"/>
      <c r="M58" s="137"/>
      <c r="N58" s="137"/>
      <c r="O58" s="137">
        <f t="shared" si="13"/>
        <v>0</v>
      </c>
    </row>
    <row r="59" spans="1:15" ht="26.25" thickBot="1">
      <c r="A59" s="205">
        <f>A58+1</f>
        <v>104</v>
      </c>
      <c r="B59" s="254" t="s">
        <v>225</v>
      </c>
      <c r="C59" s="207" t="s">
        <v>105</v>
      </c>
      <c r="D59" s="215">
        <v>38.700000000000003</v>
      </c>
      <c r="E59" s="240"/>
      <c r="F59" s="263"/>
      <c r="G59" s="80"/>
      <c r="H59" s="80"/>
      <c r="I59" s="80"/>
      <c r="J59" s="137">
        <f t="shared" si="12"/>
        <v>0</v>
      </c>
      <c r="K59" s="137"/>
      <c r="L59" s="137"/>
      <c r="M59" s="137"/>
      <c r="N59" s="137"/>
      <c r="O59" s="137">
        <f t="shared" si="13"/>
        <v>0</v>
      </c>
    </row>
    <row r="60" spans="1:15" s="45" customFormat="1" ht="13.5" thickBot="1">
      <c r="A60" s="40"/>
      <c r="B60" s="41" t="s">
        <v>23</v>
      </c>
      <c r="C60" s="42"/>
      <c r="D60" s="43"/>
      <c r="E60" s="239"/>
      <c r="F60" s="44"/>
      <c r="G60" s="44"/>
      <c r="H60" s="44"/>
      <c r="I60" s="44"/>
      <c r="J60" s="44"/>
      <c r="K60" s="118">
        <f>SUM(K22:K59)</f>
        <v>0</v>
      </c>
      <c r="L60" s="118">
        <f>SUM(L22:L59)</f>
        <v>0</v>
      </c>
      <c r="M60" s="118">
        <f>SUM(M22:M59)</f>
        <v>0</v>
      </c>
      <c r="N60" s="118">
        <f>SUM(N22:N59)</f>
        <v>0</v>
      </c>
      <c r="O60" s="118">
        <f>SUM(O22:O59)</f>
        <v>0</v>
      </c>
    </row>
    <row r="61" spans="1:15">
      <c r="I61" s="47"/>
      <c r="J61" s="47" t="s">
        <v>24</v>
      </c>
      <c r="K61" s="48" t="s">
        <v>67</v>
      </c>
      <c r="L61" s="114"/>
      <c r="M61" s="114"/>
      <c r="N61" s="114"/>
      <c r="O61" s="114">
        <f>M61</f>
        <v>0</v>
      </c>
    </row>
    <row r="62" spans="1:15">
      <c r="A62" s="49"/>
      <c r="B62" s="49"/>
      <c r="I62" s="50"/>
      <c r="J62" s="50"/>
      <c r="K62" s="50" t="s">
        <v>42</v>
      </c>
      <c r="L62" s="34">
        <f>L61+L60</f>
        <v>0</v>
      </c>
      <c r="M62" s="34">
        <f>M61+M60</f>
        <v>0</v>
      </c>
      <c r="N62" s="34">
        <f>N61+N60</f>
        <v>0</v>
      </c>
      <c r="O62" s="119">
        <f>O61+O60</f>
        <v>0</v>
      </c>
    </row>
    <row r="63" spans="1:15">
      <c r="M63" s="17"/>
      <c r="N63" s="17"/>
      <c r="O63" s="60"/>
    </row>
    <row r="64" spans="1:15" s="17" customFormat="1">
      <c r="A64" s="51"/>
      <c r="B64" s="51"/>
      <c r="C64" s="51"/>
      <c r="D64" s="52"/>
      <c r="E64" s="53"/>
      <c r="F64" s="53"/>
      <c r="G64" s="53"/>
      <c r="O64" s="56"/>
    </row>
    <row r="65" spans="2:15" s="17" customFormat="1">
      <c r="B65" s="54"/>
      <c r="O65" s="60"/>
    </row>
    <row r="66" spans="2:15" s="17" customFormat="1">
      <c r="B66" s="55"/>
      <c r="C66" s="37">
        <f>(Kopsavilkums!E34)</f>
        <v>0</v>
      </c>
      <c r="D66" s="56"/>
      <c r="I66" s="17" t="s">
        <v>25</v>
      </c>
      <c r="J66" s="57"/>
      <c r="K66" s="57"/>
      <c r="L66" s="57"/>
      <c r="M66" s="37">
        <f>(Kopsavilkums!E39)</f>
        <v>0</v>
      </c>
      <c r="O66" s="56"/>
    </row>
    <row r="67" spans="2:15" s="17" customFormat="1">
      <c r="B67" s="53" t="s">
        <v>26</v>
      </c>
      <c r="C67" s="37"/>
      <c r="K67" s="54" t="s">
        <v>26</v>
      </c>
      <c r="M67" s="37"/>
    </row>
  </sheetData>
  <mergeCells count="9">
    <mergeCell ref="K11:O12"/>
    <mergeCell ref="A1:O1"/>
    <mergeCell ref="A2:O2"/>
    <mergeCell ref="M8:N8"/>
    <mergeCell ref="A11:A13"/>
    <mergeCell ref="B11:B13"/>
    <mergeCell ref="C11:C13"/>
    <mergeCell ref="D11:D13"/>
    <mergeCell ref="E11:J12"/>
  </mergeCells>
  <conditionalFormatting sqref="B22">
    <cfRule type="expression" priority="2" stopIfTrue="1">
      <formula>#REF!</formula>
    </cfRule>
  </conditionalFormatting>
  <pageMargins left="0.31496062992125984" right="0.31496062992125984" top="0.94488188976377963" bottom="0.74803149606299213" header="0.31496062992125984" footer="0.31496062992125984"/>
  <pageSetup paperSize="9" scale="80" orientation="landscape" r:id="rId1"/>
  <ignoredErrors>
    <ignoredError sqref="A14" numberStoredAsText="1"/>
  </ignoredErrors>
  <extLst>
    <ext xmlns:x14="http://schemas.microsoft.com/office/spreadsheetml/2009/9/main" uri="{78C0D931-6437-407d-A8EE-F0AAD7539E65}">
      <x14:conditionalFormattings>
        <x14:conditionalFormatting xmlns:xm="http://schemas.microsoft.com/office/excel/2006/main">
          <x14:cfRule type="expression" priority="1" stopIfTrue="1" id="{84FC1DE6-DD85-431B-9D80-BCC89949633D}">
            <xm:f>'Vispārējie darbi 1-1'!#REF!</xm:f>
            <x14:dxf/>
          </x14:cfRule>
          <xm:sqref>B16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0"/>
  <sheetViews>
    <sheetView topLeftCell="A34" workbookViewId="0">
      <selection activeCell="B22" sqref="B22"/>
    </sheetView>
  </sheetViews>
  <sheetFormatPr defaultRowHeight="12.75"/>
  <cols>
    <col min="1" max="1" width="5.85546875" style="46" customWidth="1"/>
    <col min="2" max="2" width="57.42578125" style="26" customWidth="1"/>
    <col min="3" max="3" width="5.140625" style="18" customWidth="1"/>
    <col min="4" max="4" width="7.42578125" style="27" customWidth="1"/>
    <col min="5" max="5" width="5.42578125" style="18" customWidth="1"/>
    <col min="6" max="6" width="6" style="18" customWidth="1"/>
    <col min="7" max="7" width="6.28515625" style="18" customWidth="1"/>
    <col min="8" max="8" width="7.28515625" style="18" customWidth="1"/>
    <col min="9" max="9" width="7.425781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18" width="10.85546875" style="19" customWidth="1"/>
    <col min="19" max="255" width="11.42578125" style="19" customWidth="1"/>
    <col min="256" max="16384" width="9.140625" style="19"/>
  </cols>
  <sheetData>
    <row r="1" spans="1:15">
      <c r="A1" s="466" t="s">
        <v>44</v>
      </c>
      <c r="B1" s="466"/>
      <c r="C1" s="466"/>
      <c r="D1" s="466"/>
      <c r="E1" s="466"/>
      <c r="F1" s="466"/>
      <c r="G1" s="466"/>
      <c r="H1" s="466"/>
      <c r="I1" s="466"/>
      <c r="J1" s="466"/>
      <c r="K1" s="466"/>
      <c r="L1" s="466"/>
      <c r="M1" s="466"/>
      <c r="N1" s="466"/>
      <c r="O1" s="466"/>
    </row>
    <row r="2" spans="1:15">
      <c r="A2" s="467" t="s">
        <v>238</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20"/>
    </row>
    <row r="4" spans="1:15" s="17" customFormat="1">
      <c r="A4" s="17" t="str">
        <f>Kopsavilkums!A4</f>
        <v>Būves nosaukums:  Daudzdzīvokļu ēka</v>
      </c>
      <c r="B4" s="21"/>
      <c r="C4" s="21"/>
      <c r="D4" s="22"/>
      <c r="E4" s="22"/>
      <c r="F4" s="22"/>
      <c r="G4" s="22"/>
      <c r="H4" s="22"/>
      <c r="I4" s="22"/>
      <c r="J4" s="23"/>
      <c r="K4" s="23"/>
      <c r="L4" s="23"/>
      <c r="M4" s="23"/>
      <c r="N4" s="23"/>
      <c r="O4" s="23"/>
    </row>
    <row r="5" spans="1:15" s="17" customFormat="1">
      <c r="A5" s="17" t="str">
        <f>Kopsavilkums!A5</f>
        <v xml:space="preserve">Objekta nosaukums: Energoefektivitātes paaugstināšanas projekts dzīvojamai mājai </v>
      </c>
      <c r="D5" s="23"/>
      <c r="E5" s="23"/>
      <c r="F5" s="23"/>
      <c r="G5" s="23"/>
      <c r="H5" s="23"/>
      <c r="I5" s="23"/>
      <c r="J5" s="23"/>
      <c r="K5" s="23"/>
      <c r="L5" s="23"/>
      <c r="M5" s="23"/>
      <c r="N5" s="23"/>
      <c r="O5" s="23"/>
    </row>
    <row r="6" spans="1:15" s="17" customFormat="1">
      <c r="A6" s="17" t="str">
        <f>Kopsavilkums!A6</f>
        <v>Objekta adrese:  Nākotnes ielā 36, Ķekava, Ķekavas pag., Ķekavas nov., LV-2123, KAD.NR.80700081254</v>
      </c>
      <c r="D6" s="23"/>
      <c r="E6" s="23"/>
      <c r="F6" s="23"/>
      <c r="G6" s="23"/>
      <c r="H6" s="23"/>
      <c r="I6" s="23"/>
      <c r="J6" s="23"/>
      <c r="K6" s="23"/>
      <c r="L6" s="23"/>
      <c r="M6" s="23"/>
      <c r="N6" s="23"/>
      <c r="O6" s="23"/>
    </row>
    <row r="7" spans="1:15">
      <c r="A7" s="19"/>
      <c r="B7" s="19"/>
      <c r="C7" s="19"/>
      <c r="D7" s="19"/>
      <c r="E7" s="19"/>
      <c r="F7" s="19"/>
    </row>
    <row r="8" spans="1:15">
      <c r="A8" s="25"/>
      <c r="E8" s="24"/>
      <c r="K8" s="24" t="s">
        <v>41</v>
      </c>
      <c r="M8" s="468">
        <f>O29</f>
        <v>0</v>
      </c>
      <c r="N8" s="468"/>
    </row>
    <row r="9" spans="1:15">
      <c r="A9" s="25"/>
      <c r="E9" s="24"/>
      <c r="K9" s="29" t="str">
        <f>Kopsavilkums!E10</f>
        <v>Tāme sastādīta: 2019. gada .........</v>
      </c>
      <c r="L9" s="30"/>
      <c r="M9" s="28"/>
      <c r="N9" s="30"/>
      <c r="O9" s="30"/>
    </row>
    <row r="10" spans="1:15">
      <c r="A10" s="31"/>
      <c r="B10" s="32"/>
    </row>
    <row r="11" spans="1:15" ht="6" customHeight="1" thickBot="1">
      <c r="A11" s="469" t="s">
        <v>15</v>
      </c>
      <c r="B11" s="472" t="s">
        <v>11</v>
      </c>
      <c r="C11" s="475" t="s">
        <v>16</v>
      </c>
      <c r="D11" s="478" t="s">
        <v>17</v>
      </c>
      <c r="E11" s="481" t="s">
        <v>12</v>
      </c>
      <c r="F11" s="481"/>
      <c r="G11" s="481"/>
      <c r="H11" s="481"/>
      <c r="I11" s="481"/>
      <c r="J11" s="481"/>
      <c r="K11" s="462" t="s">
        <v>13</v>
      </c>
      <c r="L11" s="462"/>
      <c r="M11" s="462"/>
      <c r="N11" s="462"/>
      <c r="O11" s="463"/>
    </row>
    <row r="12" spans="1:15" ht="6.75" customHeight="1" thickBot="1">
      <c r="A12" s="470"/>
      <c r="B12" s="473"/>
      <c r="C12" s="476"/>
      <c r="D12" s="479"/>
      <c r="E12" s="482"/>
      <c r="F12" s="482"/>
      <c r="G12" s="482"/>
      <c r="H12" s="482"/>
      <c r="I12" s="482"/>
      <c r="J12" s="482"/>
      <c r="K12" s="464" t="s">
        <v>18</v>
      </c>
      <c r="L12" s="464"/>
      <c r="M12" s="464" t="s">
        <v>19</v>
      </c>
      <c r="N12" s="464"/>
      <c r="O12" s="465" t="s">
        <v>20</v>
      </c>
    </row>
    <row r="13" spans="1:15" ht="44.25" customHeight="1">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5">
      <c r="A14" s="62" t="s">
        <v>34</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5">
      <c r="A15" s="205"/>
      <c r="B15" s="216" t="s">
        <v>226</v>
      </c>
      <c r="C15" s="214"/>
      <c r="D15" s="214"/>
      <c r="E15" s="214"/>
      <c r="F15" s="35"/>
      <c r="G15" s="36"/>
      <c r="H15" s="36"/>
      <c r="I15" s="36"/>
      <c r="J15" s="36"/>
      <c r="K15" s="35"/>
      <c r="L15" s="36"/>
      <c r="M15" s="36"/>
      <c r="N15" s="36"/>
      <c r="O15" s="36"/>
    </row>
    <row r="16" spans="1:15">
      <c r="A16" s="205"/>
      <c r="B16" s="218" t="s">
        <v>227</v>
      </c>
      <c r="C16" s="214"/>
      <c r="D16" s="214"/>
      <c r="E16" s="214"/>
      <c r="F16" s="129"/>
      <c r="G16" s="117"/>
      <c r="H16" s="117"/>
      <c r="I16" s="117"/>
      <c r="J16" s="117"/>
      <c r="K16" s="117"/>
      <c r="L16" s="117"/>
      <c r="M16" s="117"/>
      <c r="N16" s="117"/>
      <c r="O16" s="117">
        <f t="shared" ref="O16:O26" si="1">N16+M16+L16</f>
        <v>0</v>
      </c>
    </row>
    <row r="17" spans="1:15" ht="114.75">
      <c r="A17" s="205">
        <v>108</v>
      </c>
      <c r="B17" s="237" t="s">
        <v>228</v>
      </c>
      <c r="C17" s="215" t="s">
        <v>114</v>
      </c>
      <c r="D17" s="215">
        <v>25</v>
      </c>
      <c r="E17" s="240"/>
      <c r="F17" s="129"/>
      <c r="G17" s="117"/>
      <c r="H17" s="117"/>
      <c r="I17" s="117"/>
      <c r="J17" s="117">
        <f t="shared" ref="J17:J20" si="2">G17+H17+I17</f>
        <v>0</v>
      </c>
      <c r="K17" s="117"/>
      <c r="L17" s="117"/>
      <c r="M17" s="117"/>
      <c r="N17" s="117"/>
      <c r="O17" s="117">
        <f>N17+M17+L17</f>
        <v>0</v>
      </c>
    </row>
    <row r="18" spans="1:15" ht="114.75">
      <c r="A18" s="205">
        <f t="shared" ref="A18" si="3">A17+1</f>
        <v>109</v>
      </c>
      <c r="B18" s="237" t="s">
        <v>229</v>
      </c>
      <c r="C18" s="215" t="s">
        <v>114</v>
      </c>
      <c r="D18" s="215">
        <v>17</v>
      </c>
      <c r="E18" s="240"/>
      <c r="F18" s="129"/>
      <c r="G18" s="117"/>
      <c r="H18" s="117"/>
      <c r="I18" s="117"/>
      <c r="J18" s="117">
        <f t="shared" si="2"/>
        <v>0</v>
      </c>
      <c r="K18" s="117"/>
      <c r="L18" s="117"/>
      <c r="M18" s="117"/>
      <c r="N18" s="117"/>
      <c r="O18" s="117">
        <f t="shared" si="1"/>
        <v>0</v>
      </c>
    </row>
    <row r="19" spans="1:15" ht="114.75">
      <c r="A19" s="205">
        <f>A18+1</f>
        <v>110</v>
      </c>
      <c r="B19" s="237" t="s">
        <v>230</v>
      </c>
      <c r="C19" s="215" t="s">
        <v>114</v>
      </c>
      <c r="D19" s="215">
        <v>9</v>
      </c>
      <c r="E19" s="240"/>
      <c r="F19" s="129"/>
      <c r="G19" s="117"/>
      <c r="H19" s="117"/>
      <c r="I19" s="117"/>
      <c r="J19" s="117">
        <f t="shared" si="2"/>
        <v>0</v>
      </c>
      <c r="K19" s="117"/>
      <c r="L19" s="117"/>
      <c r="M19" s="117"/>
      <c r="N19" s="117"/>
      <c r="O19" s="117">
        <f t="shared" si="1"/>
        <v>0</v>
      </c>
    </row>
    <row r="20" spans="1:15" ht="114.75">
      <c r="A20" s="205">
        <f t="shared" ref="A20:A26" si="4">A19+1</f>
        <v>111</v>
      </c>
      <c r="B20" s="237" t="s">
        <v>231</v>
      </c>
      <c r="C20" s="215" t="s">
        <v>114</v>
      </c>
      <c r="D20" s="215">
        <v>9</v>
      </c>
      <c r="E20" s="240"/>
      <c r="F20" s="129"/>
      <c r="G20" s="117"/>
      <c r="H20" s="117"/>
      <c r="I20" s="117"/>
      <c r="J20" s="117">
        <f t="shared" si="2"/>
        <v>0</v>
      </c>
      <c r="K20" s="117"/>
      <c r="L20" s="117"/>
      <c r="M20" s="117"/>
      <c r="N20" s="117"/>
      <c r="O20" s="117">
        <f t="shared" si="1"/>
        <v>0</v>
      </c>
    </row>
    <row r="21" spans="1:15" s="17" customFormat="1" ht="114.75">
      <c r="A21" s="205">
        <f t="shared" si="4"/>
        <v>112</v>
      </c>
      <c r="B21" s="237" t="s">
        <v>232</v>
      </c>
      <c r="C21" s="215" t="s">
        <v>114</v>
      </c>
      <c r="D21" s="215">
        <v>6</v>
      </c>
      <c r="E21" s="242"/>
      <c r="F21" s="144"/>
      <c r="G21" s="145"/>
      <c r="H21" s="145"/>
      <c r="I21" s="145"/>
      <c r="J21" s="145">
        <f t="shared" ref="J21:J26" si="5">I21+H21+G21</f>
        <v>0</v>
      </c>
      <c r="K21" s="145"/>
      <c r="L21" s="145"/>
      <c r="M21" s="145"/>
      <c r="N21" s="145"/>
      <c r="O21" s="145">
        <f t="shared" si="1"/>
        <v>0</v>
      </c>
    </row>
    <row r="22" spans="1:15" s="17" customFormat="1" ht="127.5">
      <c r="A22" s="205">
        <f t="shared" si="4"/>
        <v>113</v>
      </c>
      <c r="B22" s="237" t="s">
        <v>233</v>
      </c>
      <c r="C22" s="215" t="s">
        <v>114</v>
      </c>
      <c r="D22" s="215">
        <v>14</v>
      </c>
      <c r="E22" s="242"/>
      <c r="F22" s="145"/>
      <c r="G22" s="145"/>
      <c r="H22" s="145"/>
      <c r="I22" s="145"/>
      <c r="J22" s="145">
        <f t="shared" si="5"/>
        <v>0</v>
      </c>
      <c r="K22" s="145"/>
      <c r="L22" s="145"/>
      <c r="M22" s="145"/>
      <c r="N22" s="145"/>
      <c r="O22" s="145">
        <f t="shared" si="1"/>
        <v>0</v>
      </c>
    </row>
    <row r="23" spans="1:15" s="17" customFormat="1" ht="127.5">
      <c r="A23" s="205">
        <f t="shared" si="4"/>
        <v>114</v>
      </c>
      <c r="B23" s="237" t="s">
        <v>234</v>
      </c>
      <c r="C23" s="215" t="s">
        <v>114</v>
      </c>
      <c r="D23" s="215">
        <v>11</v>
      </c>
      <c r="E23" s="242"/>
      <c r="F23" s="145"/>
      <c r="G23" s="145"/>
      <c r="H23" s="145"/>
      <c r="I23" s="145"/>
      <c r="J23" s="145">
        <f t="shared" si="5"/>
        <v>0</v>
      </c>
      <c r="K23" s="145"/>
      <c r="L23" s="145"/>
      <c r="M23" s="145"/>
      <c r="N23" s="145"/>
      <c r="O23" s="145">
        <f t="shared" si="1"/>
        <v>0</v>
      </c>
    </row>
    <row r="24" spans="1:15" s="17" customFormat="1" ht="25.5">
      <c r="A24" s="205">
        <f t="shared" si="4"/>
        <v>115</v>
      </c>
      <c r="B24" s="237" t="s">
        <v>235</v>
      </c>
      <c r="C24" s="215" t="s">
        <v>30</v>
      </c>
      <c r="D24" s="228">
        <f>766.9+32</f>
        <v>798.9</v>
      </c>
      <c r="E24" s="242"/>
      <c r="F24" s="144"/>
      <c r="G24" s="145"/>
      <c r="H24" s="145"/>
      <c r="I24" s="144"/>
      <c r="J24" s="145">
        <f t="shared" si="5"/>
        <v>0</v>
      </c>
      <c r="K24" s="145"/>
      <c r="L24" s="145"/>
      <c r="M24" s="145"/>
      <c r="N24" s="145"/>
      <c r="O24" s="145">
        <f t="shared" si="1"/>
        <v>0</v>
      </c>
    </row>
    <row r="25" spans="1:15" s="17" customFormat="1" ht="25.5">
      <c r="A25" s="205">
        <f t="shared" si="4"/>
        <v>116</v>
      </c>
      <c r="B25" s="237" t="s">
        <v>236</v>
      </c>
      <c r="C25" s="215" t="s">
        <v>30</v>
      </c>
      <c r="D25" s="228">
        <v>3596.8</v>
      </c>
      <c r="E25" s="242"/>
      <c r="F25" s="145"/>
      <c r="G25" s="145"/>
      <c r="H25" s="145"/>
      <c r="I25" s="145"/>
      <c r="J25" s="145">
        <f t="shared" si="5"/>
        <v>0</v>
      </c>
      <c r="K25" s="145"/>
      <c r="L25" s="145"/>
      <c r="M25" s="145"/>
      <c r="N25" s="145"/>
      <c r="O25" s="145">
        <f t="shared" si="1"/>
        <v>0</v>
      </c>
    </row>
    <row r="26" spans="1:15" s="17" customFormat="1" ht="26.25" thickBot="1">
      <c r="A26" s="205">
        <f t="shared" si="4"/>
        <v>117</v>
      </c>
      <c r="B26" s="237" t="s">
        <v>237</v>
      </c>
      <c r="C26" s="215" t="s">
        <v>30</v>
      </c>
      <c r="D26" s="228">
        <v>3596.8</v>
      </c>
      <c r="E26" s="242"/>
      <c r="F26" s="145"/>
      <c r="G26" s="145"/>
      <c r="H26" s="145"/>
      <c r="I26" s="145"/>
      <c r="J26" s="145">
        <f t="shared" si="5"/>
        <v>0</v>
      </c>
      <c r="K26" s="145"/>
      <c r="L26" s="145"/>
      <c r="M26" s="145"/>
      <c r="N26" s="145"/>
      <c r="O26" s="145">
        <f t="shared" si="1"/>
        <v>0</v>
      </c>
    </row>
    <row r="27" spans="1:15" s="45" customFormat="1" ht="13.5" thickBot="1">
      <c r="A27" s="40"/>
      <c r="B27" s="41" t="s">
        <v>23</v>
      </c>
      <c r="C27" s="42"/>
      <c r="D27" s="43"/>
      <c r="E27" s="44"/>
      <c r="F27" s="44"/>
      <c r="G27" s="44"/>
      <c r="H27" s="44"/>
      <c r="I27" s="44"/>
      <c r="J27" s="44"/>
      <c r="K27" s="118">
        <f>SUM(K16:K26)</f>
        <v>0</v>
      </c>
      <c r="L27" s="118">
        <f>SUM(L16:L26)</f>
        <v>0</v>
      </c>
      <c r="M27" s="118">
        <f>SUM(M16:M26)</f>
        <v>0</v>
      </c>
      <c r="N27" s="118">
        <f>SUM(N16:N26)</f>
        <v>0</v>
      </c>
      <c r="O27" s="118">
        <f>SUM(O16:O26)</f>
        <v>0</v>
      </c>
    </row>
    <row r="28" spans="1:15">
      <c r="I28" s="47"/>
      <c r="J28" s="47" t="s">
        <v>24</v>
      </c>
      <c r="K28" s="48" t="s">
        <v>67</v>
      </c>
      <c r="L28" s="114"/>
      <c r="M28" s="114"/>
      <c r="N28" s="114"/>
      <c r="O28" s="114">
        <f>M28</f>
        <v>0</v>
      </c>
    </row>
    <row r="29" spans="1:15">
      <c r="A29" s="49"/>
      <c r="B29" s="49"/>
      <c r="I29" s="50"/>
      <c r="J29" s="50"/>
      <c r="K29" s="50" t="s">
        <v>42</v>
      </c>
      <c r="L29" s="34">
        <f>L28+L27</f>
        <v>0</v>
      </c>
      <c r="M29" s="34">
        <f>M28+M27</f>
        <v>0</v>
      </c>
      <c r="N29" s="34">
        <f>N28+N27</f>
        <v>0</v>
      </c>
      <c r="O29" s="119">
        <f>O28+O27</f>
        <v>0</v>
      </c>
    </row>
    <row r="30" spans="1:15">
      <c r="M30" s="17"/>
      <c r="N30" s="17"/>
      <c r="O30" s="60"/>
    </row>
    <row r="31" spans="1:15" s="17" customFormat="1">
      <c r="A31" s="51"/>
      <c r="B31" s="51"/>
      <c r="C31" s="51"/>
      <c r="D31" s="52"/>
      <c r="E31" s="53"/>
      <c r="F31" s="53"/>
      <c r="G31" s="53"/>
    </row>
    <row r="32" spans="1:15" s="17" customFormat="1">
      <c r="B32" s="54"/>
      <c r="O32" s="60"/>
    </row>
    <row r="33" spans="2:13" s="17" customFormat="1">
      <c r="B33" s="55"/>
      <c r="C33" s="37"/>
      <c r="D33" s="56"/>
      <c r="I33" s="17" t="s">
        <v>25</v>
      </c>
      <c r="J33" s="57"/>
      <c r="K33" s="57"/>
      <c r="L33" s="57"/>
      <c r="M33" s="37"/>
    </row>
    <row r="34" spans="2:13" s="17" customFormat="1">
      <c r="B34" s="53" t="s">
        <v>26</v>
      </c>
      <c r="C34" s="37"/>
      <c r="K34" s="54" t="s">
        <v>26</v>
      </c>
      <c r="M34" s="37"/>
    </row>
    <row r="40" spans="2:13">
      <c r="B40" s="58"/>
    </row>
  </sheetData>
  <mergeCells count="9">
    <mergeCell ref="C11:C13"/>
    <mergeCell ref="D11:D13"/>
    <mergeCell ref="E11:J12"/>
    <mergeCell ref="A1:O1"/>
    <mergeCell ref="A2:O2"/>
    <mergeCell ref="M8:N8"/>
    <mergeCell ref="K11:O12"/>
    <mergeCell ref="A11:A13"/>
    <mergeCell ref="B11:B13"/>
  </mergeCells>
  <phoneticPr fontId="34" type="noConversion"/>
  <conditionalFormatting sqref="B15">
    <cfRule type="expression" priority="1" stopIfTrue="1">
      <formula>#REF!</formula>
    </cfRule>
  </conditionalFormatting>
  <printOptions horizontalCentered="1"/>
  <pageMargins left="0.19685039370078741" right="0.23622047244094491" top="0.78740157480314965" bottom="0.23622047244094491" header="0.51181102362204722" footer="0.19685039370078741"/>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2"/>
  <sheetViews>
    <sheetView tabSelected="1" topLeftCell="A10" workbookViewId="0">
      <selection activeCell="F32" sqref="F32"/>
    </sheetView>
  </sheetViews>
  <sheetFormatPr defaultRowHeight="12.75"/>
  <cols>
    <col min="1" max="1" width="5.28515625" style="46" customWidth="1"/>
    <col min="2" max="2" width="53.85546875" style="26" customWidth="1"/>
    <col min="3" max="3" width="5.140625" style="18" customWidth="1"/>
    <col min="4" max="4" width="9.85546875" style="27" customWidth="1"/>
    <col min="5" max="5" width="7.7109375" style="18" customWidth="1"/>
    <col min="6" max="6" width="8.42578125" style="18" customWidth="1"/>
    <col min="7" max="7" width="8.7109375" style="18" customWidth="1"/>
    <col min="8" max="8" width="7.28515625" style="18" customWidth="1"/>
    <col min="9" max="9" width="7.425781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255" width="11.42578125" style="19" customWidth="1"/>
    <col min="256" max="16384" width="9.140625" style="19"/>
  </cols>
  <sheetData>
    <row r="1" spans="1:15">
      <c r="A1" s="466" t="s">
        <v>55</v>
      </c>
      <c r="B1" s="466"/>
      <c r="C1" s="466"/>
      <c r="D1" s="466"/>
      <c r="E1" s="466"/>
      <c r="F1" s="466"/>
      <c r="G1" s="466"/>
      <c r="H1" s="466"/>
      <c r="I1" s="466"/>
      <c r="J1" s="466"/>
      <c r="K1" s="466"/>
      <c r="L1" s="466"/>
      <c r="M1" s="466"/>
      <c r="N1" s="466"/>
      <c r="O1" s="466"/>
    </row>
    <row r="2" spans="1:15">
      <c r="A2" s="467" t="s">
        <v>64</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20"/>
    </row>
    <row r="4" spans="1:15" s="17" customFormat="1">
      <c r="A4" s="17" t="str">
        <f>Kopsavilkums!A4</f>
        <v>Būves nosaukums:  Daudzdzīvokļu ēka</v>
      </c>
      <c r="B4" s="21"/>
      <c r="C4" s="21"/>
      <c r="D4" s="22"/>
      <c r="E4" s="22"/>
      <c r="F4" s="22"/>
      <c r="G4" s="22"/>
      <c r="H4" s="22"/>
      <c r="I4" s="22"/>
      <c r="J4" s="23"/>
      <c r="K4" s="23"/>
      <c r="L4" s="23"/>
      <c r="M4" s="23"/>
      <c r="N4" s="23"/>
      <c r="O4" s="23"/>
    </row>
    <row r="5" spans="1:15" s="17" customFormat="1">
      <c r="A5" s="17" t="str">
        <f>Kopsavilkums!A5</f>
        <v xml:space="preserve">Objekta nosaukums: Energoefektivitātes paaugstināšanas projekts dzīvojamai mājai </v>
      </c>
      <c r="D5" s="23"/>
      <c r="E5" s="23"/>
      <c r="F5" s="23"/>
      <c r="G5" s="23"/>
      <c r="H5" s="23"/>
      <c r="I5" s="23"/>
      <c r="J5" s="23"/>
      <c r="K5" s="23"/>
      <c r="L5" s="23"/>
      <c r="M5" s="23"/>
      <c r="N5" s="23"/>
      <c r="O5" s="23"/>
    </row>
    <row r="6" spans="1:15" s="17" customFormat="1">
      <c r="A6" s="17" t="str">
        <f>Kopsavilkums!A6</f>
        <v>Objekta adrese:  Nākotnes ielā 36, Ķekava, Ķekavas pag., Ķekavas nov., LV-2123, KAD.NR.80700081254</v>
      </c>
      <c r="D6" s="23"/>
      <c r="E6" s="23"/>
      <c r="F6" s="23"/>
      <c r="G6" s="23"/>
      <c r="H6" s="23"/>
      <c r="I6" s="23"/>
      <c r="J6" s="23"/>
      <c r="K6" s="23"/>
      <c r="L6" s="23"/>
      <c r="M6" s="23"/>
      <c r="N6" s="23"/>
      <c r="O6" s="23"/>
    </row>
    <row r="7" spans="1:15">
      <c r="A7" s="19"/>
      <c r="B7" s="19"/>
      <c r="C7" s="19"/>
      <c r="D7" s="19"/>
      <c r="E7" s="19"/>
      <c r="F7" s="19"/>
    </row>
    <row r="8" spans="1:15">
      <c r="A8" s="25"/>
      <c r="E8" s="24"/>
      <c r="K8" s="24" t="s">
        <v>41</v>
      </c>
      <c r="M8" s="468">
        <f>O27</f>
        <v>0</v>
      </c>
      <c r="N8" s="468"/>
    </row>
    <row r="9" spans="1:15">
      <c r="A9" s="25"/>
      <c r="E9" s="24"/>
      <c r="K9" s="29" t="str">
        <f>Kopsavilkums!E10</f>
        <v>Tāme sastādīta: 2019. gada .........</v>
      </c>
      <c r="L9" s="30"/>
      <c r="M9" s="28"/>
      <c r="N9" s="30"/>
      <c r="O9" s="30"/>
    </row>
    <row r="10" spans="1:15">
      <c r="A10" s="31"/>
      <c r="B10" s="32"/>
    </row>
    <row r="11" spans="1:15" ht="6" customHeight="1" thickBot="1">
      <c r="A11" s="469" t="s">
        <v>15</v>
      </c>
      <c r="B11" s="472" t="s">
        <v>11</v>
      </c>
      <c r="C11" s="475" t="s">
        <v>16</v>
      </c>
      <c r="D11" s="478" t="s">
        <v>17</v>
      </c>
      <c r="E11" s="481" t="s">
        <v>12</v>
      </c>
      <c r="F11" s="481"/>
      <c r="G11" s="481"/>
      <c r="H11" s="481"/>
      <c r="I11" s="481"/>
      <c r="J11" s="481"/>
      <c r="K11" s="462" t="s">
        <v>13</v>
      </c>
      <c r="L11" s="462"/>
      <c r="M11" s="462"/>
      <c r="N11" s="462"/>
      <c r="O11" s="463"/>
    </row>
    <row r="12" spans="1:15" ht="6.75" customHeight="1" thickBot="1">
      <c r="A12" s="470"/>
      <c r="B12" s="473"/>
      <c r="C12" s="476"/>
      <c r="D12" s="479"/>
      <c r="E12" s="482"/>
      <c r="F12" s="482"/>
      <c r="G12" s="482"/>
      <c r="H12" s="482"/>
      <c r="I12" s="482"/>
      <c r="J12" s="482"/>
      <c r="K12" s="464" t="s">
        <v>18</v>
      </c>
      <c r="L12" s="464"/>
      <c r="M12" s="464" t="s">
        <v>19</v>
      </c>
      <c r="N12" s="464"/>
      <c r="O12" s="465" t="s">
        <v>20</v>
      </c>
    </row>
    <row r="13" spans="1:15" ht="44.25" customHeight="1">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5">
      <c r="A14" s="62" t="s">
        <v>34</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5">
      <c r="A15" s="205"/>
      <c r="B15" s="264" t="s">
        <v>246</v>
      </c>
      <c r="C15" s="214"/>
      <c r="D15" s="214"/>
      <c r="E15" s="214"/>
      <c r="F15" s="140"/>
      <c r="G15" s="80"/>
      <c r="H15" s="80"/>
      <c r="I15" s="80"/>
      <c r="J15" s="80"/>
      <c r="K15" s="141"/>
      <c r="L15" s="80"/>
      <c r="M15" s="80"/>
      <c r="N15" s="80"/>
      <c r="O15" s="80"/>
    </row>
    <row r="16" spans="1:15" ht="14.25">
      <c r="A16" s="205">
        <v>118</v>
      </c>
      <c r="B16" s="206" t="s">
        <v>239</v>
      </c>
      <c r="C16" s="207" t="s">
        <v>194</v>
      </c>
      <c r="D16" s="210">
        <v>1638.5</v>
      </c>
      <c r="E16" s="240"/>
      <c r="F16" s="129"/>
      <c r="G16" s="81"/>
      <c r="H16" s="81"/>
      <c r="I16" s="81"/>
      <c r="J16" s="81">
        <f>I16+H16+G16</f>
        <v>0</v>
      </c>
      <c r="K16" s="81"/>
      <c r="L16" s="81"/>
      <c r="M16" s="81"/>
      <c r="N16" s="81"/>
      <c r="O16" s="81">
        <f>N16+M16+L16</f>
        <v>0</v>
      </c>
    </row>
    <row r="17" spans="1:15" ht="38.25">
      <c r="A17" s="205">
        <f>A16+1</f>
        <v>119</v>
      </c>
      <c r="B17" s="226" t="s">
        <v>240</v>
      </c>
      <c r="C17" s="215" t="s">
        <v>105</v>
      </c>
      <c r="D17" s="228">
        <v>1638.5</v>
      </c>
      <c r="E17" s="240"/>
      <c r="F17" s="129"/>
      <c r="G17" s="81"/>
      <c r="H17" s="81"/>
      <c r="I17" s="81"/>
      <c r="J17" s="81">
        <f>I17+H17+G17</f>
        <v>0</v>
      </c>
      <c r="K17" s="81"/>
      <c r="L17" s="81"/>
      <c r="M17" s="81"/>
      <c r="N17" s="81"/>
      <c r="O17" s="81">
        <f>N17+M17+L17</f>
        <v>0</v>
      </c>
    </row>
    <row r="18" spans="1:15" ht="25.5">
      <c r="A18" s="205">
        <f>A17+1</f>
        <v>120</v>
      </c>
      <c r="B18" s="409" t="s">
        <v>241</v>
      </c>
      <c r="C18" s="215" t="s">
        <v>242</v>
      </c>
      <c r="D18" s="228">
        <f>D17*1.05</f>
        <v>1720.43</v>
      </c>
      <c r="E18" s="240"/>
      <c r="F18" s="129"/>
      <c r="G18" s="81"/>
      <c r="H18" s="81"/>
      <c r="I18" s="81"/>
      <c r="J18" s="81">
        <f t="shared" ref="J18:J19" si="1">I18+H18+G18</f>
        <v>0</v>
      </c>
      <c r="K18" s="81"/>
      <c r="L18" s="81"/>
      <c r="M18" s="81"/>
      <c r="N18" s="81"/>
      <c r="O18" s="81">
        <f t="shared" ref="O18:O19" si="2">N18+M18+L18</f>
        <v>0</v>
      </c>
    </row>
    <row r="19" spans="1:15">
      <c r="A19" s="205">
        <f>A18+1</f>
        <v>121</v>
      </c>
      <c r="B19" s="234" t="s">
        <v>243</v>
      </c>
      <c r="C19" s="215" t="s">
        <v>29</v>
      </c>
      <c r="D19" s="228">
        <f>D17*6</f>
        <v>9831</v>
      </c>
      <c r="E19" s="240"/>
      <c r="F19" s="129"/>
      <c r="G19" s="81"/>
      <c r="H19" s="81"/>
      <c r="I19" s="81"/>
      <c r="J19" s="81">
        <f t="shared" si="1"/>
        <v>0</v>
      </c>
      <c r="K19" s="81"/>
      <c r="L19" s="81"/>
      <c r="M19" s="81"/>
      <c r="N19" s="81"/>
      <c r="O19" s="81">
        <f t="shared" si="2"/>
        <v>0</v>
      </c>
    </row>
    <row r="20" spans="1:15">
      <c r="A20" s="205">
        <f t="shared" ref="A20:A21" si="3">A19+1</f>
        <v>122</v>
      </c>
      <c r="B20" s="234" t="s">
        <v>244</v>
      </c>
      <c r="C20" s="215" t="s">
        <v>114</v>
      </c>
      <c r="D20" s="228">
        <f>D17*4</f>
        <v>6554</v>
      </c>
      <c r="E20" s="240"/>
      <c r="F20" s="129"/>
      <c r="G20" s="81"/>
      <c r="H20" s="81"/>
      <c r="I20" s="81"/>
      <c r="J20" s="81">
        <f t="shared" ref="J20:J24" si="4">I20+H20+G20</f>
        <v>0</v>
      </c>
      <c r="K20" s="81"/>
      <c r="L20" s="81"/>
      <c r="M20" s="81"/>
      <c r="N20" s="81"/>
      <c r="O20" s="81">
        <f t="shared" ref="O20:O24" si="5">N20+M20+L20</f>
        <v>0</v>
      </c>
    </row>
    <row r="21" spans="1:15" ht="14.25">
      <c r="A21" s="205">
        <f t="shared" si="3"/>
        <v>123</v>
      </c>
      <c r="B21" s="233" t="s">
        <v>245</v>
      </c>
      <c r="C21" s="215" t="s">
        <v>242</v>
      </c>
      <c r="D21" s="265">
        <v>1638.5</v>
      </c>
      <c r="E21" s="240"/>
      <c r="F21" s="129"/>
      <c r="G21" s="81"/>
      <c r="H21" s="81"/>
      <c r="I21" s="81"/>
      <c r="J21" s="81">
        <f t="shared" si="4"/>
        <v>0</v>
      </c>
      <c r="K21" s="81"/>
      <c r="L21" s="81"/>
      <c r="M21" s="81"/>
      <c r="N21" s="81"/>
      <c r="O21" s="81">
        <f t="shared" si="5"/>
        <v>0</v>
      </c>
    </row>
    <row r="22" spans="1:15" ht="25.5">
      <c r="A22" s="205">
        <v>105</v>
      </c>
      <c r="B22" s="206" t="s">
        <v>247</v>
      </c>
      <c r="C22" s="207" t="s">
        <v>105</v>
      </c>
      <c r="D22" s="210">
        <v>1638.5</v>
      </c>
      <c r="E22" s="240"/>
      <c r="F22" s="129"/>
      <c r="G22" s="81"/>
      <c r="H22" s="81"/>
      <c r="I22" s="81"/>
      <c r="J22" s="81">
        <f t="shared" si="4"/>
        <v>0</v>
      </c>
      <c r="K22" s="81"/>
      <c r="L22" s="81"/>
      <c r="M22" s="81"/>
      <c r="N22" s="81"/>
      <c r="O22" s="81">
        <f t="shared" si="5"/>
        <v>0</v>
      </c>
    </row>
    <row r="23" spans="1:15">
      <c r="A23" s="205">
        <f>A22+1</f>
        <v>106</v>
      </c>
      <c r="B23" s="251" t="s">
        <v>248</v>
      </c>
      <c r="C23" s="207" t="s">
        <v>29</v>
      </c>
      <c r="D23" s="210">
        <f>ROUND(D22*0.25,0)</f>
        <v>410</v>
      </c>
      <c r="E23" s="240"/>
      <c r="F23" s="129"/>
      <c r="G23" s="81"/>
      <c r="H23" s="81"/>
      <c r="I23" s="81"/>
      <c r="J23" s="81">
        <f t="shared" si="4"/>
        <v>0</v>
      </c>
      <c r="K23" s="81"/>
      <c r="L23" s="81"/>
      <c r="M23" s="81"/>
      <c r="N23" s="81"/>
      <c r="O23" s="81">
        <f t="shared" si="5"/>
        <v>0</v>
      </c>
    </row>
    <row r="24" spans="1:15" ht="13.5" thickBot="1">
      <c r="A24" s="205">
        <f>A23+1</f>
        <v>107</v>
      </c>
      <c r="B24" s="251" t="s">
        <v>249</v>
      </c>
      <c r="C24" s="207" t="s">
        <v>29</v>
      </c>
      <c r="D24" s="210">
        <v>197</v>
      </c>
      <c r="E24" s="240"/>
      <c r="F24" s="129"/>
      <c r="G24" s="81"/>
      <c r="H24" s="81"/>
      <c r="I24" s="81"/>
      <c r="J24" s="81">
        <f t="shared" si="4"/>
        <v>0</v>
      </c>
      <c r="K24" s="81"/>
      <c r="L24" s="81"/>
      <c r="M24" s="81"/>
      <c r="N24" s="81"/>
      <c r="O24" s="81">
        <f t="shared" si="5"/>
        <v>0</v>
      </c>
    </row>
    <row r="25" spans="1:15" s="45" customFormat="1" ht="13.5" thickBot="1">
      <c r="A25" s="40"/>
      <c r="B25" s="41" t="s">
        <v>23</v>
      </c>
      <c r="C25" s="42"/>
      <c r="D25" s="43"/>
      <c r="E25" s="44"/>
      <c r="F25" s="44"/>
      <c r="G25" s="44"/>
      <c r="H25" s="44"/>
      <c r="I25" s="44"/>
      <c r="J25" s="44"/>
      <c r="K25" s="118">
        <f>SUM(K16:K24)</f>
        <v>0</v>
      </c>
      <c r="L25" s="118">
        <f>SUM(L16:L24)</f>
        <v>0</v>
      </c>
      <c r="M25" s="118">
        <f>SUM(M16:M24)</f>
        <v>0</v>
      </c>
      <c r="N25" s="118">
        <f>SUM(N16:N24)</f>
        <v>0</v>
      </c>
      <c r="O25" s="118">
        <f>SUM(O16:O24)</f>
        <v>0</v>
      </c>
    </row>
    <row r="26" spans="1:15">
      <c r="I26" s="47"/>
      <c r="J26" s="47" t="s">
        <v>24</v>
      </c>
      <c r="K26" s="48" t="s">
        <v>67</v>
      </c>
      <c r="L26" s="114"/>
      <c r="M26" s="114"/>
      <c r="N26" s="114"/>
      <c r="O26" s="114">
        <f>M26</f>
        <v>0</v>
      </c>
    </row>
    <row r="27" spans="1:15">
      <c r="A27" s="49"/>
      <c r="B27" s="49"/>
      <c r="I27" s="50"/>
      <c r="J27" s="50"/>
      <c r="K27" s="50" t="s">
        <v>42</v>
      </c>
      <c r="L27" s="34">
        <f>L26+L25</f>
        <v>0</v>
      </c>
      <c r="M27" s="34">
        <f>M26+M25</f>
        <v>0</v>
      </c>
      <c r="N27" s="34">
        <f>N26+N25</f>
        <v>0</v>
      </c>
      <c r="O27" s="119">
        <f>O26+O25</f>
        <v>0</v>
      </c>
    </row>
    <row r="28" spans="1:15">
      <c r="M28" s="17"/>
      <c r="N28" s="17"/>
      <c r="O28" s="60"/>
    </row>
    <row r="29" spans="1:15" s="17" customFormat="1">
      <c r="A29" s="51"/>
      <c r="B29" s="51"/>
      <c r="C29" s="51"/>
      <c r="D29" s="52"/>
      <c r="E29" s="53"/>
      <c r="F29" s="53"/>
      <c r="G29" s="53"/>
    </row>
    <row r="30" spans="1:15" s="17" customFormat="1">
      <c r="B30" s="54"/>
      <c r="O30" s="60"/>
    </row>
    <row r="31" spans="1:15" s="17" customFormat="1">
      <c r="B31" s="55"/>
      <c r="C31" s="37"/>
      <c r="D31" s="56"/>
      <c r="I31" s="17" t="s">
        <v>25</v>
      </c>
      <c r="J31" s="57"/>
      <c r="K31" s="57"/>
      <c r="L31" s="57"/>
      <c r="M31" s="37"/>
    </row>
    <row r="32" spans="1:15" s="17" customFormat="1">
      <c r="B32" s="53" t="s">
        <v>26</v>
      </c>
      <c r="C32" s="37"/>
      <c r="K32" s="54" t="s">
        <v>26</v>
      </c>
      <c r="M32" s="37"/>
    </row>
  </sheetData>
  <mergeCells count="9">
    <mergeCell ref="B11:B13"/>
    <mergeCell ref="C11:C13"/>
    <mergeCell ref="D11:D13"/>
    <mergeCell ref="E11:J12"/>
    <mergeCell ref="A1:O1"/>
    <mergeCell ref="A2:O2"/>
    <mergeCell ref="M8:N8"/>
    <mergeCell ref="K11:O12"/>
    <mergeCell ref="A11:A13"/>
  </mergeCells>
  <phoneticPr fontId="34" type="noConversion"/>
  <printOptions horizontalCentered="1"/>
  <pageMargins left="0.39370078740157483" right="0.23622047244094491" top="0.98425196850393704" bottom="0.19685039370078741" header="0.51181102362204722" footer="0.51181102362204722"/>
  <pageSetup paperSize="9" scale="80" orientation="landscape" r:id="rId1"/>
  <headerFooter alignWithMargins="0"/>
  <ignoredErrors>
    <ignoredError sqref="A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U30"/>
  <sheetViews>
    <sheetView topLeftCell="A16" workbookViewId="0">
      <selection activeCell="B17" sqref="B17"/>
    </sheetView>
  </sheetViews>
  <sheetFormatPr defaultRowHeight="12.75"/>
  <cols>
    <col min="1" max="1" width="5" style="46" customWidth="1"/>
    <col min="2" max="2" width="53.85546875" style="26" customWidth="1"/>
    <col min="3" max="3" width="5.140625" style="18" customWidth="1"/>
    <col min="4" max="4" width="6.85546875" style="27" customWidth="1"/>
    <col min="5" max="5" width="7.7109375" style="18" customWidth="1"/>
    <col min="6" max="6" width="8.42578125" style="18" customWidth="1"/>
    <col min="7" max="7" width="8.7109375" style="18" customWidth="1"/>
    <col min="8" max="8" width="7.28515625" style="18" customWidth="1"/>
    <col min="9" max="9" width="7.425781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255" width="11.42578125" style="19" customWidth="1"/>
    <col min="256" max="16384" width="9.140625" style="19"/>
  </cols>
  <sheetData>
    <row r="1" spans="1:19">
      <c r="A1" s="466" t="s">
        <v>58</v>
      </c>
      <c r="B1" s="466"/>
      <c r="C1" s="466"/>
      <c r="D1" s="466"/>
      <c r="E1" s="466"/>
      <c r="F1" s="466"/>
      <c r="G1" s="466"/>
      <c r="H1" s="466"/>
      <c r="I1" s="466"/>
      <c r="J1" s="466"/>
      <c r="K1" s="466"/>
      <c r="L1" s="466"/>
      <c r="M1" s="466"/>
      <c r="N1" s="466"/>
      <c r="O1" s="466"/>
    </row>
    <row r="2" spans="1:19">
      <c r="A2" s="467" t="s">
        <v>251</v>
      </c>
      <c r="B2" s="467"/>
      <c r="C2" s="467"/>
      <c r="D2" s="467"/>
      <c r="E2" s="467"/>
      <c r="F2" s="467"/>
      <c r="G2" s="467"/>
      <c r="H2" s="467"/>
      <c r="I2" s="467"/>
      <c r="J2" s="467"/>
      <c r="K2" s="467"/>
      <c r="L2" s="467"/>
      <c r="M2" s="467"/>
      <c r="N2" s="467"/>
      <c r="O2" s="467"/>
    </row>
    <row r="3" spans="1:19">
      <c r="A3" s="20"/>
      <c r="B3" s="20"/>
      <c r="C3" s="20"/>
      <c r="D3" s="20"/>
      <c r="E3" s="20"/>
      <c r="F3" s="20"/>
      <c r="G3" s="20"/>
      <c r="H3" s="20"/>
      <c r="I3" s="20"/>
      <c r="J3" s="20"/>
      <c r="K3" s="20"/>
      <c r="L3" s="20"/>
      <c r="M3" s="20"/>
      <c r="N3" s="20"/>
      <c r="O3" s="20"/>
    </row>
    <row r="4" spans="1:19" s="17" customFormat="1">
      <c r="A4" s="17" t="str">
        <f>Kopsavilkums!A4</f>
        <v>Būves nosaukums:  Daudzdzīvokļu ēka</v>
      </c>
      <c r="B4" s="21"/>
      <c r="C4" s="21"/>
      <c r="D4" s="22"/>
      <c r="E4" s="22"/>
      <c r="F4" s="22"/>
      <c r="G4" s="22"/>
      <c r="H4" s="22"/>
      <c r="I4" s="22"/>
      <c r="J4" s="23"/>
      <c r="K4" s="23"/>
      <c r="L4" s="23"/>
      <c r="M4" s="23"/>
      <c r="N4" s="23"/>
      <c r="O4" s="23"/>
    </row>
    <row r="5" spans="1:19" s="17" customFormat="1">
      <c r="A5" s="17" t="str">
        <f>Kopsavilkums!A5</f>
        <v xml:space="preserve">Objekta nosaukums: Energoefektivitātes paaugstināšanas projekts dzīvojamai mājai </v>
      </c>
      <c r="D5" s="23"/>
      <c r="E5" s="23"/>
      <c r="F5" s="23"/>
      <c r="G5" s="23"/>
      <c r="H5" s="23"/>
      <c r="I5" s="23"/>
      <c r="J5" s="23"/>
      <c r="K5" s="23"/>
      <c r="L5" s="23"/>
      <c r="M5" s="23"/>
      <c r="N5" s="23"/>
      <c r="O5" s="23"/>
    </row>
    <row r="6" spans="1:19" s="17" customFormat="1">
      <c r="A6" s="17" t="str">
        <f>Kopsavilkums!A6</f>
        <v>Objekta adrese:  Nākotnes ielā 36, Ķekava, Ķekavas pag., Ķekavas nov., LV-2123, KAD.NR.80700081254</v>
      </c>
      <c r="D6" s="23"/>
      <c r="E6" s="23"/>
      <c r="F6" s="23"/>
      <c r="G6" s="23"/>
      <c r="H6" s="23"/>
      <c r="I6" s="23"/>
      <c r="J6" s="23"/>
      <c r="K6" s="23"/>
      <c r="L6" s="23"/>
      <c r="M6" s="23"/>
      <c r="N6" s="23"/>
      <c r="O6" s="23"/>
    </row>
    <row r="7" spans="1:19">
      <c r="A7" s="19"/>
      <c r="B7" s="19"/>
      <c r="C7" s="19"/>
      <c r="D7" s="19"/>
      <c r="E7" s="19"/>
      <c r="F7" s="19"/>
    </row>
    <row r="8" spans="1:19">
      <c r="A8" s="25"/>
      <c r="E8" s="24"/>
      <c r="K8" s="24" t="s">
        <v>41</v>
      </c>
      <c r="M8" s="468">
        <f>O25</f>
        <v>0</v>
      </c>
      <c r="N8" s="468"/>
    </row>
    <row r="9" spans="1:19">
      <c r="A9" s="25"/>
      <c r="E9" s="24"/>
      <c r="K9" s="29" t="str">
        <f>Kopsavilkums!E10</f>
        <v>Tāme sastādīta: 2019. gada .........</v>
      </c>
      <c r="L9" s="30"/>
      <c r="M9" s="28"/>
      <c r="N9" s="30"/>
      <c r="O9" s="30"/>
    </row>
    <row r="10" spans="1:19">
      <c r="A10" s="31"/>
      <c r="B10" s="32"/>
    </row>
    <row r="11" spans="1:19" ht="6" customHeight="1" thickBot="1">
      <c r="A11" s="469" t="s">
        <v>15</v>
      </c>
      <c r="B11" s="472" t="s">
        <v>11</v>
      </c>
      <c r="C11" s="475" t="s">
        <v>16</v>
      </c>
      <c r="D11" s="478" t="s">
        <v>17</v>
      </c>
      <c r="E11" s="481" t="s">
        <v>12</v>
      </c>
      <c r="F11" s="481"/>
      <c r="G11" s="481"/>
      <c r="H11" s="481"/>
      <c r="I11" s="481"/>
      <c r="J11" s="481"/>
      <c r="K11" s="462" t="s">
        <v>13</v>
      </c>
      <c r="L11" s="462"/>
      <c r="M11" s="462"/>
      <c r="N11" s="462"/>
      <c r="O11" s="463"/>
    </row>
    <row r="12" spans="1:19" ht="6.75" customHeight="1" thickBot="1">
      <c r="A12" s="470"/>
      <c r="B12" s="473"/>
      <c r="C12" s="476"/>
      <c r="D12" s="479"/>
      <c r="E12" s="482"/>
      <c r="F12" s="482"/>
      <c r="G12" s="482"/>
      <c r="H12" s="482"/>
      <c r="I12" s="482"/>
      <c r="J12" s="482"/>
      <c r="K12" s="464" t="s">
        <v>18</v>
      </c>
      <c r="L12" s="464"/>
      <c r="M12" s="464" t="s">
        <v>19</v>
      </c>
      <c r="N12" s="464"/>
      <c r="O12" s="465" t="s">
        <v>20</v>
      </c>
    </row>
    <row r="13" spans="1:19" ht="44.25" customHeight="1">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9">
      <c r="A14" s="62" t="s">
        <v>34</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9">
      <c r="A15" s="266"/>
      <c r="B15" s="267" t="s">
        <v>250</v>
      </c>
      <c r="C15" s="268"/>
      <c r="D15" s="269"/>
      <c r="E15" s="270"/>
      <c r="F15" s="116"/>
      <c r="G15" s="117"/>
      <c r="H15" s="117"/>
      <c r="I15" s="117"/>
      <c r="J15" s="117"/>
      <c r="K15" s="116"/>
      <c r="L15" s="117"/>
      <c r="M15" s="117"/>
      <c r="N15" s="117"/>
      <c r="O15" s="117"/>
    </row>
    <row r="16" spans="1:19" ht="38.25">
      <c r="A16" s="266">
        <v>124</v>
      </c>
      <c r="B16" s="271" t="s">
        <v>252</v>
      </c>
      <c r="C16" s="268" t="s">
        <v>242</v>
      </c>
      <c r="D16" s="268"/>
      <c r="E16" s="272">
        <v>403</v>
      </c>
      <c r="F16" s="117"/>
      <c r="G16" s="117"/>
      <c r="H16" s="117"/>
      <c r="I16" s="117"/>
      <c r="J16" s="117">
        <f>G16+H16+I16</f>
        <v>0</v>
      </c>
      <c r="K16" s="117"/>
      <c r="L16" s="117"/>
      <c r="M16" s="117"/>
      <c r="N16" s="117"/>
      <c r="O16" s="117">
        <f>N16+M16+L16</f>
        <v>0</v>
      </c>
      <c r="Q16" s="78"/>
      <c r="R16" s="78"/>
      <c r="S16" s="78"/>
    </row>
    <row r="17" spans="1:255" ht="25.5">
      <c r="A17" s="266">
        <f t="shared" ref="A17:A20" si="1">A16+1</f>
        <v>125</v>
      </c>
      <c r="B17" s="410" t="s">
        <v>253</v>
      </c>
      <c r="C17" s="268" t="s">
        <v>242</v>
      </c>
      <c r="D17" s="268"/>
      <c r="E17" s="272">
        <f>ROUND(E16*1.05,0)</f>
        <v>423</v>
      </c>
      <c r="F17" s="117"/>
      <c r="G17" s="117"/>
      <c r="H17" s="117"/>
      <c r="I17" s="117"/>
      <c r="J17" s="117">
        <f>G17+H17+I17</f>
        <v>0</v>
      </c>
      <c r="K17" s="117"/>
      <c r="L17" s="117"/>
      <c r="M17" s="117"/>
      <c r="N17" s="117"/>
      <c r="O17" s="117">
        <f>N17+M17+L17</f>
        <v>0</v>
      </c>
      <c r="Q17" s="78"/>
      <c r="R17" s="78"/>
      <c r="S17" s="78"/>
    </row>
    <row r="18" spans="1:255" s="76" customFormat="1">
      <c r="A18" s="266">
        <f t="shared" si="1"/>
        <v>126</v>
      </c>
      <c r="B18" s="273" t="s">
        <v>243</v>
      </c>
      <c r="C18" s="268" t="s">
        <v>29</v>
      </c>
      <c r="D18" s="268"/>
      <c r="E18" s="272">
        <f>E16*6</f>
        <v>2418</v>
      </c>
      <c r="F18" s="117"/>
      <c r="G18" s="80"/>
      <c r="H18" s="117"/>
      <c r="I18" s="117"/>
      <c r="J18" s="117">
        <f>G18+H18+I18</f>
        <v>0</v>
      </c>
      <c r="K18" s="117"/>
      <c r="L18" s="117"/>
      <c r="M18" s="117"/>
      <c r="N18" s="117"/>
      <c r="O18" s="117">
        <f>N18+M18+L18</f>
        <v>0</v>
      </c>
      <c r="Q18" s="77"/>
      <c r="R18" s="77"/>
      <c r="S18" s="77"/>
    </row>
    <row r="19" spans="1:255">
      <c r="A19" s="266">
        <f t="shared" si="1"/>
        <v>127</v>
      </c>
      <c r="B19" s="273" t="s">
        <v>244</v>
      </c>
      <c r="C19" s="268" t="s">
        <v>114</v>
      </c>
      <c r="D19" s="268"/>
      <c r="E19" s="272">
        <f>E16*4</f>
        <v>1612</v>
      </c>
      <c r="F19" s="117"/>
      <c r="G19" s="80"/>
      <c r="H19" s="117"/>
      <c r="I19" s="117"/>
      <c r="J19" s="117">
        <f t="shared" ref="J19" si="2">G19+H19+I19</f>
        <v>0</v>
      </c>
      <c r="K19" s="117"/>
      <c r="L19" s="117"/>
      <c r="M19" s="117"/>
      <c r="N19" s="117"/>
      <c r="O19" s="117">
        <f t="shared" ref="O19" si="3">N19+M19+L19</f>
        <v>0</v>
      </c>
    </row>
    <row r="20" spans="1:255" ht="14.25">
      <c r="A20" s="266">
        <f t="shared" si="1"/>
        <v>128</v>
      </c>
      <c r="B20" s="274" t="s">
        <v>254</v>
      </c>
      <c r="C20" s="268" t="s">
        <v>242</v>
      </c>
      <c r="D20" s="269"/>
      <c r="E20" s="270">
        <v>403</v>
      </c>
      <c r="F20" s="117"/>
      <c r="G20" s="80"/>
      <c r="H20" s="117"/>
      <c r="I20" s="117"/>
      <c r="J20" s="117"/>
      <c r="K20" s="117"/>
      <c r="L20" s="117"/>
      <c r="M20" s="117"/>
      <c r="N20" s="117"/>
      <c r="O20" s="117"/>
    </row>
    <row r="21" spans="1:255">
      <c r="A21" s="266"/>
      <c r="B21" s="275" t="s">
        <v>255</v>
      </c>
      <c r="C21" s="268"/>
      <c r="D21" s="269"/>
      <c r="E21" s="270"/>
      <c r="F21" s="117"/>
      <c r="G21" s="80"/>
      <c r="H21" s="117"/>
      <c r="I21" s="117"/>
      <c r="J21" s="117"/>
      <c r="K21" s="117"/>
      <c r="L21" s="117"/>
      <c r="M21" s="117"/>
      <c r="N21" s="117"/>
      <c r="O21" s="117"/>
    </row>
    <row r="22" spans="1:255" ht="26.25" thickBot="1">
      <c r="A22" s="266">
        <f>A20+1</f>
        <v>129</v>
      </c>
      <c r="B22" s="276" t="s">
        <v>256</v>
      </c>
      <c r="C22" s="268" t="s">
        <v>105</v>
      </c>
      <c r="D22" s="268"/>
      <c r="E22" s="272">
        <v>403</v>
      </c>
      <c r="F22" s="117"/>
      <c r="G22" s="80"/>
      <c r="H22" s="80"/>
      <c r="I22" s="117"/>
      <c r="J22" s="117">
        <f t="shared" ref="J22" si="4">G22+H22+I22</f>
        <v>0</v>
      </c>
      <c r="K22" s="117"/>
      <c r="L22" s="117"/>
      <c r="M22" s="117"/>
      <c r="N22" s="117"/>
      <c r="O22" s="117">
        <f t="shared" ref="O22" si="5">N22+M22+L22</f>
        <v>0</v>
      </c>
    </row>
    <row r="23" spans="1:255" s="17" customFormat="1" ht="13.5" thickBot="1">
      <c r="A23" s="40"/>
      <c r="B23" s="41" t="s">
        <v>23</v>
      </c>
      <c r="C23" s="42"/>
      <c r="D23" s="43"/>
      <c r="E23" s="44"/>
      <c r="F23" s="44"/>
      <c r="G23" s="44"/>
      <c r="H23" s="44"/>
      <c r="I23" s="44"/>
      <c r="J23" s="44"/>
      <c r="K23" s="118">
        <f>SUM(K16:K22)</f>
        <v>0</v>
      </c>
      <c r="L23" s="118">
        <f>SUM(L16:L22)</f>
        <v>0</v>
      </c>
      <c r="M23" s="118">
        <f>SUM(M16:M22)</f>
        <v>0</v>
      </c>
      <c r="N23" s="118">
        <f>SUM(N16:N22)</f>
        <v>0</v>
      </c>
      <c r="O23" s="118">
        <f>SUM(O16:O22)</f>
        <v>0</v>
      </c>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5" s="17" customFormat="1">
      <c r="A24" s="46"/>
      <c r="B24" s="26"/>
      <c r="C24" s="18"/>
      <c r="D24" s="27"/>
      <c r="E24" s="18"/>
      <c r="F24" s="18"/>
      <c r="G24" s="18"/>
      <c r="H24" s="18"/>
      <c r="I24" s="47"/>
      <c r="J24" s="47" t="s">
        <v>24</v>
      </c>
      <c r="K24" s="48" t="s">
        <v>67</v>
      </c>
      <c r="L24" s="114"/>
      <c r="M24" s="114"/>
      <c r="N24" s="114"/>
      <c r="O24" s="114">
        <f>M24</f>
        <v>0</v>
      </c>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row>
    <row r="25" spans="1:255" s="17" customFormat="1">
      <c r="A25" s="49"/>
      <c r="B25" s="49"/>
      <c r="C25" s="18"/>
      <c r="D25" s="27"/>
      <c r="E25" s="18"/>
      <c r="F25" s="18"/>
      <c r="G25" s="18"/>
      <c r="H25" s="18"/>
      <c r="I25" s="50"/>
      <c r="J25" s="50"/>
      <c r="K25" s="50" t="s">
        <v>42</v>
      </c>
      <c r="L25" s="34">
        <f>L24+L23</f>
        <v>0</v>
      </c>
      <c r="M25" s="34">
        <f>M24+M23</f>
        <v>0</v>
      </c>
      <c r="N25" s="34">
        <f>N24+N23</f>
        <v>0</v>
      </c>
      <c r="O25" s="119">
        <f>O24+O23</f>
        <v>0</v>
      </c>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row>
    <row r="26" spans="1:255" s="17" customFormat="1">
      <c r="A26" s="46"/>
      <c r="B26" s="26"/>
      <c r="C26" s="18"/>
      <c r="D26" s="27"/>
      <c r="E26" s="18"/>
      <c r="F26" s="18"/>
      <c r="G26" s="18"/>
      <c r="H26" s="18"/>
      <c r="I26" s="18"/>
      <c r="J26" s="18"/>
      <c r="K26" s="18"/>
      <c r="L26" s="18"/>
      <c r="O26" s="60"/>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row>
    <row r="27" spans="1:255">
      <c r="A27" s="51"/>
      <c r="B27" s="51"/>
      <c r="C27" s="51"/>
      <c r="D27" s="52"/>
      <c r="E27" s="53"/>
      <c r="F27" s="53"/>
      <c r="G27" s="53"/>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c r="A28" s="17"/>
      <c r="B28" s="54"/>
      <c r="C28" s="17"/>
      <c r="D28" s="17"/>
      <c r="E28" s="17"/>
      <c r="F28" s="17"/>
      <c r="G28" s="17"/>
      <c r="H28" s="17"/>
      <c r="I28" s="17"/>
      <c r="J28" s="17"/>
      <c r="K28" s="17"/>
      <c r="L28" s="17"/>
      <c r="M28" s="17"/>
      <c r="N28" s="17"/>
      <c r="O28" s="60"/>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c r="A29" s="17"/>
      <c r="B29" s="55"/>
      <c r="C29" s="37"/>
      <c r="D29" s="56"/>
      <c r="E29" s="17"/>
      <c r="F29" s="17"/>
      <c r="G29" s="17"/>
      <c r="H29" s="17"/>
      <c r="I29" s="17" t="s">
        <v>25</v>
      </c>
      <c r="J29" s="57"/>
      <c r="K29" s="57"/>
      <c r="L29" s="57"/>
      <c r="M29" s="3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c r="A30" s="17"/>
      <c r="B30" s="53" t="s">
        <v>26</v>
      </c>
      <c r="C30" s="37"/>
      <c r="D30" s="17"/>
      <c r="E30" s="17"/>
      <c r="F30" s="17"/>
      <c r="G30" s="17"/>
      <c r="H30" s="17"/>
      <c r="I30" s="17"/>
      <c r="J30" s="17"/>
      <c r="K30" s="54" t="s">
        <v>26</v>
      </c>
      <c r="L30" s="17"/>
      <c r="M30" s="3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sheetData>
  <mergeCells count="9">
    <mergeCell ref="K11:O12"/>
    <mergeCell ref="A1:O1"/>
    <mergeCell ref="A2:O2"/>
    <mergeCell ref="M8:N8"/>
    <mergeCell ref="A11:A13"/>
    <mergeCell ref="B11:B13"/>
    <mergeCell ref="C11:C13"/>
    <mergeCell ref="D11:D13"/>
    <mergeCell ref="E11:J12"/>
  </mergeCells>
  <pageMargins left="0.31496062992125984" right="0.31496062992125984" top="0.55118110236220474" bottom="0.35433070866141736"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74EBE-A831-4DAE-AACD-2AFFA2A6C286}">
  <dimension ref="A1:P60"/>
  <sheetViews>
    <sheetView topLeftCell="A43" workbookViewId="0">
      <selection activeCell="B55" sqref="B55"/>
    </sheetView>
  </sheetViews>
  <sheetFormatPr defaultRowHeight="12.75"/>
  <cols>
    <col min="1" max="1" width="5.140625" style="46" customWidth="1"/>
    <col min="2" max="2" width="53.85546875" style="26" customWidth="1"/>
    <col min="3" max="3" width="5.140625" style="18" customWidth="1"/>
    <col min="4" max="4" width="10" style="27" customWidth="1"/>
    <col min="5" max="5" width="5.42578125" style="18" customWidth="1"/>
    <col min="6" max="6" width="8" style="18" customWidth="1"/>
    <col min="7" max="7" width="7.85546875" style="18" customWidth="1"/>
    <col min="8" max="8" width="7.28515625" style="18" customWidth="1"/>
    <col min="9" max="9" width="8.28515625" style="18" customWidth="1"/>
    <col min="10" max="10" width="7.28515625" style="18" customWidth="1"/>
    <col min="11" max="11" width="8.85546875" style="18" customWidth="1"/>
    <col min="12" max="12" width="8.42578125" style="18" customWidth="1"/>
    <col min="13" max="13" width="10" style="18" customWidth="1"/>
    <col min="14" max="14" width="8.28515625" style="18" customWidth="1"/>
    <col min="15" max="15" width="9.42578125" style="18" customWidth="1"/>
    <col min="16" max="16" width="8.85546875" style="19" customWidth="1"/>
    <col min="17" max="18" width="10.85546875" style="19" customWidth="1"/>
    <col min="19" max="255" width="11.42578125" style="19" customWidth="1"/>
    <col min="256" max="16384" width="9.140625" style="19"/>
  </cols>
  <sheetData>
    <row r="1" spans="1:15">
      <c r="A1" s="466" t="s">
        <v>62</v>
      </c>
      <c r="B1" s="466"/>
      <c r="C1" s="466"/>
      <c r="D1" s="466"/>
      <c r="E1" s="466"/>
      <c r="F1" s="466"/>
      <c r="G1" s="466"/>
      <c r="H1" s="466"/>
      <c r="I1" s="466"/>
      <c r="J1" s="466"/>
      <c r="K1" s="466"/>
      <c r="L1" s="466"/>
      <c r="M1" s="466"/>
      <c r="N1" s="466"/>
      <c r="O1" s="466"/>
    </row>
    <row r="2" spans="1:15">
      <c r="A2" s="467" t="s">
        <v>257</v>
      </c>
      <c r="B2" s="467"/>
      <c r="C2" s="467"/>
      <c r="D2" s="467"/>
      <c r="E2" s="467"/>
      <c r="F2" s="467"/>
      <c r="G2" s="467"/>
      <c r="H2" s="467"/>
      <c r="I2" s="467"/>
      <c r="J2" s="467"/>
      <c r="K2" s="467"/>
      <c r="L2" s="467"/>
      <c r="M2" s="467"/>
      <c r="N2" s="467"/>
      <c r="O2" s="467"/>
    </row>
    <row r="3" spans="1:15">
      <c r="A3" s="20"/>
      <c r="B3" s="20"/>
      <c r="C3" s="20"/>
      <c r="D3" s="20"/>
      <c r="E3" s="20"/>
      <c r="F3" s="20"/>
      <c r="G3" s="20"/>
      <c r="H3" s="20"/>
      <c r="I3" s="20"/>
      <c r="J3" s="20"/>
      <c r="K3" s="20"/>
      <c r="L3" s="20"/>
      <c r="M3" s="20"/>
      <c r="N3" s="20"/>
      <c r="O3" s="20"/>
    </row>
    <row r="4" spans="1:15" s="17" customFormat="1">
      <c r="A4" s="17" t="s">
        <v>65</v>
      </c>
      <c r="B4" s="23"/>
      <c r="C4" s="23"/>
      <c r="D4" s="23"/>
      <c r="E4" s="23"/>
      <c r="F4" s="23"/>
      <c r="G4" s="22"/>
      <c r="H4" s="22"/>
      <c r="I4" s="22"/>
      <c r="J4" s="23"/>
      <c r="K4" s="23"/>
      <c r="L4" s="23"/>
      <c r="M4" s="23"/>
      <c r="N4" s="23"/>
      <c r="O4" s="23"/>
    </row>
    <row r="5" spans="1:15" s="17" customFormat="1">
      <c r="A5" s="17" t="s">
        <v>61</v>
      </c>
      <c r="B5" s="23"/>
      <c r="C5" s="23"/>
      <c r="D5" s="23"/>
      <c r="E5" s="23"/>
      <c r="F5" s="23"/>
      <c r="G5" s="23"/>
      <c r="H5" s="23"/>
      <c r="I5" s="23"/>
      <c r="J5" s="23"/>
      <c r="K5" s="23"/>
      <c r="L5" s="23"/>
      <c r="M5" s="23"/>
      <c r="N5" s="23"/>
      <c r="O5" s="23"/>
    </row>
    <row r="6" spans="1:15" s="17" customFormat="1">
      <c r="A6" s="17" t="s">
        <v>184</v>
      </c>
      <c r="G6" s="23"/>
      <c r="H6" s="23"/>
      <c r="I6" s="23"/>
      <c r="J6" s="23"/>
      <c r="K6" s="23"/>
      <c r="L6" s="23"/>
      <c r="M6" s="23"/>
      <c r="N6" s="23"/>
      <c r="O6" s="23"/>
    </row>
    <row r="7" spans="1:15">
      <c r="A7" s="19"/>
      <c r="B7" s="19"/>
      <c r="C7" s="19"/>
      <c r="D7" s="19"/>
      <c r="E7" s="19"/>
      <c r="F7" s="19"/>
    </row>
    <row r="8" spans="1:15">
      <c r="A8" s="25"/>
      <c r="E8" s="24"/>
      <c r="K8" s="24" t="s">
        <v>41</v>
      </c>
      <c r="M8" s="468">
        <f>O55</f>
        <v>0</v>
      </c>
      <c r="N8" s="468"/>
    </row>
    <row r="9" spans="1:15">
      <c r="A9" s="25"/>
      <c r="E9" s="24"/>
      <c r="K9" s="29" t="str">
        <f>Kopsavilkums!E10</f>
        <v>Tāme sastādīta: 2019. gada .........</v>
      </c>
      <c r="L9" s="30"/>
      <c r="M9" s="28"/>
      <c r="N9" s="30"/>
      <c r="O9" s="30"/>
    </row>
    <row r="10" spans="1:15">
      <c r="A10" s="31"/>
      <c r="B10" s="32"/>
    </row>
    <row r="11" spans="1:15" ht="13.5" thickBot="1">
      <c r="A11" s="469" t="s">
        <v>15</v>
      </c>
      <c r="B11" s="472" t="s">
        <v>11</v>
      </c>
      <c r="C11" s="475" t="s">
        <v>16</v>
      </c>
      <c r="D11" s="478" t="s">
        <v>17</v>
      </c>
      <c r="E11" s="481" t="s">
        <v>12</v>
      </c>
      <c r="F11" s="481"/>
      <c r="G11" s="481"/>
      <c r="H11" s="481"/>
      <c r="I11" s="481"/>
      <c r="J11" s="481"/>
      <c r="K11" s="462" t="s">
        <v>13</v>
      </c>
      <c r="L11" s="462"/>
      <c r="M11" s="462"/>
      <c r="N11" s="462"/>
      <c r="O11" s="463"/>
    </row>
    <row r="12" spans="1:15" ht="13.5" thickBot="1">
      <c r="A12" s="470"/>
      <c r="B12" s="473"/>
      <c r="C12" s="476"/>
      <c r="D12" s="479"/>
      <c r="E12" s="482"/>
      <c r="F12" s="482"/>
      <c r="G12" s="482"/>
      <c r="H12" s="482"/>
      <c r="I12" s="482"/>
      <c r="J12" s="482"/>
      <c r="K12" s="464" t="s">
        <v>18</v>
      </c>
      <c r="L12" s="464"/>
      <c r="M12" s="464" t="s">
        <v>19</v>
      </c>
      <c r="N12" s="464"/>
      <c r="O12" s="465" t="s">
        <v>20</v>
      </c>
    </row>
    <row r="13" spans="1:15" ht="45">
      <c r="A13" s="471"/>
      <c r="B13" s="474"/>
      <c r="C13" s="477"/>
      <c r="D13" s="480"/>
      <c r="E13" s="63" t="s">
        <v>21</v>
      </c>
      <c r="F13" s="63" t="s">
        <v>35</v>
      </c>
      <c r="G13" s="63" t="s">
        <v>36</v>
      </c>
      <c r="H13" s="63" t="s">
        <v>37</v>
      </c>
      <c r="I13" s="64" t="s">
        <v>38</v>
      </c>
      <c r="J13" s="64" t="s">
        <v>39</v>
      </c>
      <c r="K13" s="65" t="s">
        <v>22</v>
      </c>
      <c r="L13" s="63" t="s">
        <v>36</v>
      </c>
      <c r="M13" s="63" t="s">
        <v>37</v>
      </c>
      <c r="N13" s="64" t="s">
        <v>38</v>
      </c>
      <c r="O13" s="66" t="s">
        <v>40</v>
      </c>
    </row>
    <row r="14" spans="1:15">
      <c r="A14" s="33">
        <v>1</v>
      </c>
      <c r="B14" s="33">
        <v>2</v>
      </c>
      <c r="C14" s="33">
        <f t="shared" ref="C14:O14" si="0">B14+1</f>
        <v>3</v>
      </c>
      <c r="D14" s="33">
        <f t="shared" si="0"/>
        <v>4</v>
      </c>
      <c r="E14" s="33">
        <f t="shared" si="0"/>
        <v>5</v>
      </c>
      <c r="F14" s="33">
        <f t="shared" si="0"/>
        <v>6</v>
      </c>
      <c r="G14" s="33">
        <f t="shared" si="0"/>
        <v>7</v>
      </c>
      <c r="H14" s="33">
        <f t="shared" si="0"/>
        <v>8</v>
      </c>
      <c r="I14" s="33">
        <f t="shared" si="0"/>
        <v>9</v>
      </c>
      <c r="J14" s="33">
        <f t="shared" si="0"/>
        <v>10</v>
      </c>
      <c r="K14" s="33">
        <f t="shared" si="0"/>
        <v>11</v>
      </c>
      <c r="L14" s="33">
        <f t="shared" si="0"/>
        <v>12</v>
      </c>
      <c r="M14" s="33">
        <f t="shared" si="0"/>
        <v>13</v>
      </c>
      <c r="N14" s="33">
        <f t="shared" si="0"/>
        <v>14</v>
      </c>
      <c r="O14" s="33">
        <f t="shared" si="0"/>
        <v>15</v>
      </c>
    </row>
    <row r="15" spans="1:15">
      <c r="A15" s="266"/>
      <c r="B15" s="277" t="s">
        <v>258</v>
      </c>
      <c r="C15" s="268"/>
      <c r="D15" s="278"/>
      <c r="E15" s="279"/>
      <c r="F15" s="59"/>
      <c r="G15" s="59"/>
      <c r="H15" s="59"/>
      <c r="I15" s="59"/>
      <c r="J15" s="39"/>
      <c r="K15" s="38"/>
      <c r="L15" s="39"/>
      <c r="M15" s="39"/>
      <c r="N15" s="39"/>
      <c r="O15" s="39"/>
    </row>
    <row r="16" spans="1:15" ht="25.5">
      <c r="A16" s="266">
        <v>130</v>
      </c>
      <c r="B16" s="411" t="s">
        <v>510</v>
      </c>
      <c r="C16" s="268" t="s">
        <v>105</v>
      </c>
      <c r="D16" s="282">
        <f>6785.7+D23</f>
        <v>7273.2</v>
      </c>
      <c r="E16" s="293"/>
      <c r="F16" s="129"/>
      <c r="G16" s="117"/>
      <c r="H16" s="117"/>
      <c r="I16" s="117"/>
      <c r="J16" s="117"/>
      <c r="K16" s="117"/>
      <c r="L16" s="117"/>
      <c r="M16" s="117"/>
      <c r="N16" s="117"/>
      <c r="O16" s="117"/>
    </row>
    <row r="17" spans="1:15" ht="38.25">
      <c r="A17" s="266">
        <f t="shared" ref="A17:A51" si="1">A16+1</f>
        <v>131</v>
      </c>
      <c r="B17" s="280" t="s">
        <v>259</v>
      </c>
      <c r="C17" s="281" t="s">
        <v>194</v>
      </c>
      <c r="D17" s="283">
        <v>6680.6</v>
      </c>
      <c r="E17" s="293"/>
      <c r="F17" s="144"/>
      <c r="G17" s="144"/>
      <c r="H17" s="144"/>
      <c r="I17" s="144"/>
      <c r="J17" s="144">
        <f>G17+H17+I17</f>
        <v>0</v>
      </c>
      <c r="K17" s="144"/>
      <c r="L17" s="144"/>
      <c r="M17" s="144"/>
      <c r="N17" s="144"/>
      <c r="O17" s="144">
        <f t="shared" ref="O17:O52" si="2">N17+M17+L17</f>
        <v>0</v>
      </c>
    </row>
    <row r="18" spans="1:15" s="17" customFormat="1" ht="14.25">
      <c r="A18" s="266">
        <f t="shared" si="1"/>
        <v>132</v>
      </c>
      <c r="B18" s="412" t="s">
        <v>260</v>
      </c>
      <c r="C18" s="281" t="s">
        <v>194</v>
      </c>
      <c r="D18" s="283">
        <f>ROUND(5961.2*1.05,0)</f>
        <v>6259</v>
      </c>
      <c r="E18" s="79"/>
      <c r="F18" s="144"/>
      <c r="G18" s="145"/>
      <c r="H18" s="145"/>
      <c r="I18" s="145"/>
      <c r="J18" s="145">
        <f t="shared" ref="J18:J52" si="3">I18+H18+G18</f>
        <v>0</v>
      </c>
      <c r="K18" s="145"/>
      <c r="L18" s="145"/>
      <c r="M18" s="145"/>
      <c r="N18" s="145"/>
      <c r="O18" s="145">
        <f t="shared" si="2"/>
        <v>0</v>
      </c>
    </row>
    <row r="19" spans="1:15" s="17" customFormat="1" ht="14.25">
      <c r="A19" s="266">
        <f t="shared" si="1"/>
        <v>133</v>
      </c>
      <c r="B19" s="284" t="s">
        <v>261</v>
      </c>
      <c r="C19" s="281" t="s">
        <v>194</v>
      </c>
      <c r="D19" s="283">
        <f>ROUND(919.35*1.05,0)</f>
        <v>965</v>
      </c>
      <c r="E19" s="79"/>
      <c r="F19" s="145"/>
      <c r="G19" s="145"/>
      <c r="H19" s="145"/>
      <c r="I19" s="145"/>
      <c r="J19" s="145">
        <f t="shared" si="3"/>
        <v>0</v>
      </c>
      <c r="K19" s="145"/>
      <c r="L19" s="145"/>
      <c r="M19" s="145"/>
      <c r="N19" s="145"/>
      <c r="O19" s="145">
        <f t="shared" si="2"/>
        <v>0</v>
      </c>
    </row>
    <row r="20" spans="1:15" s="17" customFormat="1">
      <c r="A20" s="266">
        <f t="shared" si="1"/>
        <v>134</v>
      </c>
      <c r="B20" s="285" t="s">
        <v>262</v>
      </c>
      <c r="C20" s="281" t="s">
        <v>29</v>
      </c>
      <c r="D20" s="283">
        <f>ROUND(D17*9.6,0)</f>
        <v>64134</v>
      </c>
      <c r="E20" s="79"/>
      <c r="F20" s="145"/>
      <c r="G20" s="145"/>
      <c r="H20" s="145"/>
      <c r="I20" s="145"/>
      <c r="J20" s="145">
        <f t="shared" si="3"/>
        <v>0</v>
      </c>
      <c r="K20" s="145"/>
      <c r="L20" s="145"/>
      <c r="M20" s="145"/>
      <c r="N20" s="145"/>
      <c r="O20" s="145">
        <f t="shared" si="2"/>
        <v>0</v>
      </c>
    </row>
    <row r="21" spans="1:15" s="17" customFormat="1">
      <c r="A21" s="266">
        <f t="shared" si="1"/>
        <v>135</v>
      </c>
      <c r="B21" s="285" t="s">
        <v>263</v>
      </c>
      <c r="C21" s="281" t="s">
        <v>114</v>
      </c>
      <c r="D21" s="283">
        <f>5616*8</f>
        <v>44928</v>
      </c>
      <c r="E21" s="79"/>
      <c r="F21" s="144"/>
      <c r="G21" s="144"/>
      <c r="H21" s="144"/>
      <c r="I21" s="144"/>
      <c r="J21" s="144">
        <f>G21+H21+I21</f>
        <v>0</v>
      </c>
      <c r="K21" s="144"/>
      <c r="L21" s="144"/>
      <c r="M21" s="145"/>
      <c r="N21" s="144"/>
      <c r="O21" s="144">
        <f t="shared" si="2"/>
        <v>0</v>
      </c>
    </row>
    <row r="22" spans="1:15" s="17" customFormat="1">
      <c r="A22" s="266">
        <f t="shared" si="1"/>
        <v>136</v>
      </c>
      <c r="B22" s="273" t="s">
        <v>244</v>
      </c>
      <c r="C22" s="268" t="s">
        <v>114</v>
      </c>
      <c r="D22" s="272">
        <f>D19*4</f>
        <v>3860</v>
      </c>
      <c r="E22" s="79"/>
      <c r="F22" s="144"/>
      <c r="G22" s="145"/>
      <c r="H22" s="145"/>
      <c r="I22" s="144"/>
      <c r="J22" s="144">
        <f t="shared" ref="J22:J24" si="4">I22+H22+G22</f>
        <v>0</v>
      </c>
      <c r="K22" s="144"/>
      <c r="L22" s="144"/>
      <c r="M22" s="144"/>
      <c r="N22" s="144"/>
      <c r="O22" s="144">
        <f t="shared" si="2"/>
        <v>0</v>
      </c>
    </row>
    <row r="23" spans="1:15" s="17" customFormat="1" ht="38.25">
      <c r="A23" s="266">
        <f t="shared" si="1"/>
        <v>137</v>
      </c>
      <c r="B23" s="280" t="s">
        <v>264</v>
      </c>
      <c r="C23" s="281" t="s">
        <v>194</v>
      </c>
      <c r="D23" s="283">
        <f>275+212.5</f>
        <v>487.5</v>
      </c>
      <c r="E23" s="79"/>
      <c r="F23" s="144"/>
      <c r="G23" s="144"/>
      <c r="H23" s="145"/>
      <c r="I23" s="144"/>
      <c r="J23" s="144">
        <f t="shared" si="4"/>
        <v>0</v>
      </c>
      <c r="K23" s="144"/>
      <c r="L23" s="144"/>
      <c r="M23" s="144"/>
      <c r="N23" s="144"/>
      <c r="O23" s="144">
        <f t="shared" si="2"/>
        <v>0</v>
      </c>
    </row>
    <row r="24" spans="1:15" s="17" customFormat="1" ht="14.25">
      <c r="A24" s="266">
        <f>A23+1</f>
        <v>138</v>
      </c>
      <c r="B24" s="284" t="s">
        <v>261</v>
      </c>
      <c r="C24" s="281" t="s">
        <v>194</v>
      </c>
      <c r="D24" s="283">
        <f>ROUND(275*1.05,0)</f>
        <v>289</v>
      </c>
      <c r="E24" s="79"/>
      <c r="F24" s="144"/>
      <c r="G24" s="144"/>
      <c r="H24" s="145"/>
      <c r="I24" s="144"/>
      <c r="J24" s="144">
        <f t="shared" si="4"/>
        <v>0</v>
      </c>
      <c r="K24" s="144"/>
      <c r="L24" s="144"/>
      <c r="M24" s="144"/>
      <c r="N24" s="144"/>
      <c r="O24" s="144">
        <f t="shared" si="2"/>
        <v>0</v>
      </c>
    </row>
    <row r="25" spans="1:15" s="17" customFormat="1" ht="14.25">
      <c r="A25" s="266">
        <f t="shared" si="1"/>
        <v>139</v>
      </c>
      <c r="B25" s="284" t="s">
        <v>265</v>
      </c>
      <c r="C25" s="281" t="s">
        <v>194</v>
      </c>
      <c r="D25" s="283">
        <f>ROUND(212.5*1.05,0)</f>
        <v>223</v>
      </c>
      <c r="E25" s="79"/>
      <c r="F25" s="144"/>
      <c r="G25" s="144"/>
      <c r="H25" s="144"/>
      <c r="I25" s="144"/>
      <c r="J25" s="144">
        <f>G25+H25+I25</f>
        <v>0</v>
      </c>
      <c r="K25" s="144"/>
      <c r="L25" s="144"/>
      <c r="M25" s="145"/>
      <c r="N25" s="144"/>
      <c r="O25" s="144">
        <f t="shared" si="2"/>
        <v>0</v>
      </c>
    </row>
    <row r="26" spans="1:15" s="17" customFormat="1">
      <c r="A26" s="266">
        <f t="shared" si="1"/>
        <v>140</v>
      </c>
      <c r="B26" s="285" t="s">
        <v>262</v>
      </c>
      <c r="C26" s="281" t="s">
        <v>29</v>
      </c>
      <c r="D26" s="283">
        <f>ROUND(D23*9.6,0)</f>
        <v>4680</v>
      </c>
      <c r="E26" s="79"/>
      <c r="F26" s="144"/>
      <c r="G26" s="145"/>
      <c r="H26" s="144"/>
      <c r="I26" s="144"/>
      <c r="J26" s="144">
        <f t="shared" ref="J26:J29" si="5">I26+H26+G26</f>
        <v>0</v>
      </c>
      <c r="K26" s="144"/>
      <c r="L26" s="144"/>
      <c r="M26" s="145"/>
      <c r="N26" s="144"/>
      <c r="O26" s="144">
        <f t="shared" si="2"/>
        <v>0</v>
      </c>
    </row>
    <row r="27" spans="1:15" s="17" customFormat="1">
      <c r="A27" s="266">
        <f t="shared" si="1"/>
        <v>141</v>
      </c>
      <c r="B27" s="285" t="s">
        <v>263</v>
      </c>
      <c r="C27" s="281" t="s">
        <v>114</v>
      </c>
      <c r="D27" s="283">
        <f>D23*8</f>
        <v>3900</v>
      </c>
      <c r="E27" s="79"/>
      <c r="F27" s="144"/>
      <c r="G27" s="145"/>
      <c r="H27" s="145"/>
      <c r="I27" s="144"/>
      <c r="J27" s="144">
        <f t="shared" si="5"/>
        <v>0</v>
      </c>
      <c r="K27" s="144"/>
      <c r="L27" s="144"/>
      <c r="M27" s="144"/>
      <c r="N27" s="144"/>
      <c r="O27" s="144">
        <f t="shared" si="2"/>
        <v>0</v>
      </c>
    </row>
    <row r="28" spans="1:15" s="17" customFormat="1" ht="14.25">
      <c r="A28" s="266">
        <f t="shared" si="1"/>
        <v>142</v>
      </c>
      <c r="B28" s="287" t="s">
        <v>266</v>
      </c>
      <c r="C28" s="281" t="s">
        <v>194</v>
      </c>
      <c r="D28" s="282">
        <v>16.3</v>
      </c>
      <c r="E28" s="79"/>
      <c r="F28" s="144"/>
      <c r="G28" s="144"/>
      <c r="H28" s="145"/>
      <c r="I28" s="144"/>
      <c r="J28" s="144">
        <f t="shared" si="5"/>
        <v>0</v>
      </c>
      <c r="K28" s="144"/>
      <c r="L28" s="144"/>
      <c r="M28" s="144"/>
      <c r="N28" s="144"/>
      <c r="O28" s="144">
        <f t="shared" si="2"/>
        <v>0</v>
      </c>
    </row>
    <row r="29" spans="1:15" s="17" customFormat="1" ht="25.5">
      <c r="A29" s="266">
        <f t="shared" si="1"/>
        <v>143</v>
      </c>
      <c r="B29" s="284" t="s">
        <v>267</v>
      </c>
      <c r="C29" s="281" t="s">
        <v>194</v>
      </c>
      <c r="D29" s="282">
        <f>ROUND(D28*1.05,0)</f>
        <v>17</v>
      </c>
      <c r="E29" s="79"/>
      <c r="F29" s="144"/>
      <c r="G29" s="144"/>
      <c r="H29" s="145"/>
      <c r="I29" s="144"/>
      <c r="J29" s="144">
        <f t="shared" si="5"/>
        <v>0</v>
      </c>
      <c r="K29" s="144"/>
      <c r="L29" s="144"/>
      <c r="M29" s="144"/>
      <c r="N29" s="144"/>
      <c r="O29" s="144">
        <f t="shared" si="2"/>
        <v>0</v>
      </c>
    </row>
    <row r="30" spans="1:15" s="76" customFormat="1">
      <c r="A30" s="266">
        <f t="shared" si="1"/>
        <v>144</v>
      </c>
      <c r="B30" s="285" t="s">
        <v>262</v>
      </c>
      <c r="C30" s="281" t="s">
        <v>29</v>
      </c>
      <c r="D30" s="283">
        <f>ROUND(D28*9.6,0)</f>
        <v>156</v>
      </c>
      <c r="E30" s="294"/>
      <c r="F30" s="144"/>
      <c r="G30" s="145"/>
      <c r="H30" s="144"/>
      <c r="I30" s="144"/>
      <c r="J30" s="144">
        <f t="shared" si="3"/>
        <v>0</v>
      </c>
      <c r="K30" s="144"/>
      <c r="L30" s="144"/>
      <c r="M30" s="144"/>
      <c r="N30" s="144"/>
      <c r="O30" s="144">
        <f t="shared" si="2"/>
        <v>0</v>
      </c>
    </row>
    <row r="31" spans="1:15" s="76" customFormat="1">
      <c r="A31" s="266">
        <f t="shared" si="1"/>
        <v>145</v>
      </c>
      <c r="B31" s="284" t="s">
        <v>268</v>
      </c>
      <c r="C31" s="281" t="s">
        <v>114</v>
      </c>
      <c r="D31" s="282">
        <f>ROUND(D28*4,0)</f>
        <v>65</v>
      </c>
      <c r="E31" s="294"/>
      <c r="F31" s="144"/>
      <c r="G31" s="145"/>
      <c r="H31" s="144"/>
      <c r="I31" s="144"/>
      <c r="J31" s="144">
        <f t="shared" si="3"/>
        <v>0</v>
      </c>
      <c r="K31" s="144"/>
      <c r="L31" s="144"/>
      <c r="M31" s="144"/>
      <c r="N31" s="144"/>
      <c r="O31" s="144">
        <f t="shared" si="2"/>
        <v>0</v>
      </c>
    </row>
    <row r="32" spans="1:15" s="76" customFormat="1" ht="27.75" customHeight="1">
      <c r="A32" s="266">
        <f t="shared" si="1"/>
        <v>146</v>
      </c>
      <c r="B32" s="288" t="s">
        <v>269</v>
      </c>
      <c r="C32" s="281" t="s">
        <v>30</v>
      </c>
      <c r="D32" s="283">
        <v>3596.8</v>
      </c>
      <c r="E32" s="294"/>
      <c r="F32" s="144"/>
      <c r="G32" s="145"/>
      <c r="H32" s="144"/>
      <c r="I32" s="144"/>
      <c r="J32" s="144">
        <f t="shared" si="3"/>
        <v>0</v>
      </c>
      <c r="K32" s="144"/>
      <c r="L32" s="144"/>
      <c r="M32" s="144"/>
      <c r="N32" s="144"/>
      <c r="O32" s="144">
        <f t="shared" si="2"/>
        <v>0</v>
      </c>
    </row>
    <row r="33" spans="1:15" s="76" customFormat="1" ht="14.25">
      <c r="A33" s="266">
        <f t="shared" si="1"/>
        <v>147</v>
      </c>
      <c r="B33" s="288" t="s">
        <v>270</v>
      </c>
      <c r="C33" s="281" t="s">
        <v>194</v>
      </c>
      <c r="D33" s="283">
        <v>565</v>
      </c>
      <c r="E33" s="294"/>
      <c r="F33" s="144"/>
      <c r="G33" s="145"/>
      <c r="H33" s="144"/>
      <c r="I33" s="144"/>
      <c r="J33" s="144">
        <f t="shared" si="3"/>
        <v>0</v>
      </c>
      <c r="K33" s="144"/>
      <c r="L33" s="144"/>
      <c r="M33" s="144"/>
      <c r="N33" s="144"/>
      <c r="O33" s="144">
        <f t="shared" si="2"/>
        <v>0</v>
      </c>
    </row>
    <row r="34" spans="1:15" s="76" customFormat="1" ht="25.5">
      <c r="A34" s="266">
        <f t="shared" si="1"/>
        <v>148</v>
      </c>
      <c r="B34" s="288" t="s">
        <v>271</v>
      </c>
      <c r="C34" s="281" t="s">
        <v>194</v>
      </c>
      <c r="D34" s="283">
        <v>565</v>
      </c>
      <c r="E34" s="294"/>
      <c r="F34" s="144"/>
      <c r="G34" s="145"/>
      <c r="H34" s="144"/>
      <c r="I34" s="144"/>
      <c r="J34" s="144">
        <f t="shared" si="3"/>
        <v>0</v>
      </c>
      <c r="K34" s="144"/>
      <c r="L34" s="144"/>
      <c r="M34" s="144"/>
      <c r="N34" s="144"/>
      <c r="O34" s="144">
        <f t="shared" si="2"/>
        <v>0</v>
      </c>
    </row>
    <row r="35" spans="1:15" s="76" customFormat="1" ht="38.25">
      <c r="A35" s="266">
        <f t="shared" si="1"/>
        <v>149</v>
      </c>
      <c r="B35" s="280" t="s">
        <v>272</v>
      </c>
      <c r="C35" s="281" t="s">
        <v>194</v>
      </c>
      <c r="D35" s="283">
        <v>565</v>
      </c>
      <c r="E35" s="294"/>
      <c r="F35" s="144"/>
      <c r="G35" s="145"/>
      <c r="H35" s="144"/>
      <c r="I35" s="144"/>
      <c r="J35" s="144">
        <f t="shared" si="3"/>
        <v>0</v>
      </c>
      <c r="K35" s="144"/>
      <c r="L35" s="144"/>
      <c r="M35" s="144"/>
      <c r="N35" s="144"/>
      <c r="O35" s="144">
        <f t="shared" si="2"/>
        <v>0</v>
      </c>
    </row>
    <row r="36" spans="1:15" s="76" customFormat="1" ht="25.5">
      <c r="A36" s="266">
        <f t="shared" si="1"/>
        <v>150</v>
      </c>
      <c r="B36" s="280" t="s">
        <v>273</v>
      </c>
      <c r="C36" s="281" t="s">
        <v>274</v>
      </c>
      <c r="D36" s="283">
        <v>565</v>
      </c>
      <c r="E36" s="294"/>
      <c r="F36" s="144"/>
      <c r="G36" s="144"/>
      <c r="H36" s="144"/>
      <c r="I36" s="144"/>
      <c r="J36" s="144">
        <f t="shared" si="3"/>
        <v>0</v>
      </c>
      <c r="K36" s="144"/>
      <c r="L36" s="144"/>
      <c r="M36" s="144"/>
      <c r="N36" s="144"/>
      <c r="O36" s="144">
        <f t="shared" si="2"/>
        <v>0</v>
      </c>
    </row>
    <row r="37" spans="1:15" s="76" customFormat="1" ht="14.25">
      <c r="A37" s="266">
        <f t="shared" si="1"/>
        <v>151</v>
      </c>
      <c r="B37" s="280" t="s">
        <v>275</v>
      </c>
      <c r="C37" s="281" t="s">
        <v>194</v>
      </c>
      <c r="D37" s="283">
        <v>565</v>
      </c>
      <c r="E37" s="294"/>
      <c r="F37" s="144"/>
      <c r="G37" s="144"/>
      <c r="H37" s="144"/>
      <c r="I37" s="144"/>
      <c r="J37" s="144">
        <f t="shared" si="3"/>
        <v>0</v>
      </c>
      <c r="K37" s="144"/>
      <c r="L37" s="144"/>
      <c r="M37" s="144"/>
      <c r="N37" s="144"/>
      <c r="O37" s="144">
        <f t="shared" si="2"/>
        <v>0</v>
      </c>
    </row>
    <row r="38" spans="1:15" s="76" customFormat="1">
      <c r="A38" s="266">
        <f t="shared" si="1"/>
        <v>152</v>
      </c>
      <c r="B38" s="289" t="s">
        <v>276</v>
      </c>
      <c r="C38" s="290" t="s">
        <v>30</v>
      </c>
      <c r="D38" s="283">
        <v>403.6</v>
      </c>
      <c r="E38" s="294"/>
      <c r="F38" s="144"/>
      <c r="G38" s="144"/>
      <c r="H38" s="144"/>
      <c r="I38" s="144"/>
      <c r="J38" s="144">
        <f t="shared" si="3"/>
        <v>0</v>
      </c>
      <c r="K38" s="144"/>
      <c r="L38" s="144"/>
      <c r="M38" s="144"/>
      <c r="N38" s="144"/>
      <c r="O38" s="144">
        <f t="shared" si="2"/>
        <v>0</v>
      </c>
    </row>
    <row r="39" spans="1:15" s="76" customFormat="1" ht="25.5">
      <c r="A39" s="266">
        <f t="shared" si="1"/>
        <v>153</v>
      </c>
      <c r="B39" s="291" t="s">
        <v>277</v>
      </c>
      <c r="C39" s="281" t="s">
        <v>105</v>
      </c>
      <c r="D39" s="283">
        <f>6785.7+D23</f>
        <v>7273.2</v>
      </c>
      <c r="E39" s="294"/>
      <c r="F39" s="144"/>
      <c r="G39" s="144"/>
      <c r="H39" s="144"/>
      <c r="I39" s="144"/>
      <c r="J39" s="144">
        <f t="shared" si="3"/>
        <v>0</v>
      </c>
      <c r="K39" s="144"/>
      <c r="L39" s="144"/>
      <c r="M39" s="144"/>
      <c r="N39" s="144"/>
      <c r="O39" s="144">
        <f t="shared" si="2"/>
        <v>0</v>
      </c>
    </row>
    <row r="40" spans="1:15" s="76" customFormat="1" ht="25.5">
      <c r="A40" s="266">
        <f t="shared" si="1"/>
        <v>154</v>
      </c>
      <c r="B40" s="292" t="s">
        <v>278</v>
      </c>
      <c r="C40" s="281" t="s">
        <v>30</v>
      </c>
      <c r="D40" s="283">
        <f>D32+972</f>
        <v>4568.8</v>
      </c>
      <c r="E40" s="294"/>
      <c r="F40" s="144"/>
      <c r="G40" s="144"/>
      <c r="H40" s="144"/>
      <c r="I40" s="144"/>
      <c r="J40" s="144">
        <f t="shared" si="3"/>
        <v>0</v>
      </c>
      <c r="K40" s="144"/>
      <c r="L40" s="144"/>
      <c r="M40" s="144"/>
      <c r="N40" s="144"/>
      <c r="O40" s="144">
        <f t="shared" si="2"/>
        <v>0</v>
      </c>
    </row>
    <row r="41" spans="1:15" s="76" customFormat="1" ht="14.25">
      <c r="A41" s="266">
        <f t="shared" si="1"/>
        <v>155</v>
      </c>
      <c r="B41" s="289" t="s">
        <v>279</v>
      </c>
      <c r="C41" s="281" t="s">
        <v>105</v>
      </c>
      <c r="D41" s="283">
        <f>D16+643.5+D23</f>
        <v>8404.2000000000007</v>
      </c>
      <c r="E41" s="294"/>
      <c r="F41" s="144"/>
      <c r="G41" s="145"/>
      <c r="H41" s="144"/>
      <c r="I41" s="144"/>
      <c r="J41" s="144">
        <f t="shared" si="3"/>
        <v>0</v>
      </c>
      <c r="K41" s="144"/>
      <c r="L41" s="144"/>
      <c r="M41" s="144"/>
      <c r="N41" s="144"/>
      <c r="O41" s="144">
        <f t="shared" si="2"/>
        <v>0</v>
      </c>
    </row>
    <row r="42" spans="1:15" s="76" customFormat="1" ht="38.25">
      <c r="A42" s="266">
        <f t="shared" si="1"/>
        <v>156</v>
      </c>
      <c r="B42" s="280" t="s">
        <v>280</v>
      </c>
      <c r="C42" s="281" t="s">
        <v>105</v>
      </c>
      <c r="D42" s="283">
        <f>D41+D23</f>
        <v>8891.7000000000007</v>
      </c>
      <c r="E42" s="294"/>
      <c r="F42" s="144"/>
      <c r="G42" s="144"/>
      <c r="H42" s="144"/>
      <c r="I42" s="144"/>
      <c r="J42" s="144">
        <f t="shared" si="3"/>
        <v>0</v>
      </c>
      <c r="K42" s="144"/>
      <c r="L42" s="144"/>
      <c r="M42" s="144"/>
      <c r="N42" s="144"/>
      <c r="O42" s="144">
        <f t="shared" si="2"/>
        <v>0</v>
      </c>
    </row>
    <row r="43" spans="1:15" s="76" customFormat="1" ht="38.25">
      <c r="A43" s="266">
        <f t="shared" si="1"/>
        <v>157</v>
      </c>
      <c r="B43" s="411" t="s">
        <v>514</v>
      </c>
      <c r="C43" s="281" t="s">
        <v>105</v>
      </c>
      <c r="D43" s="283">
        <f>D42</f>
        <v>8891.7000000000007</v>
      </c>
      <c r="E43" s="294"/>
      <c r="F43" s="144"/>
      <c r="G43" s="144"/>
      <c r="H43" s="144"/>
      <c r="I43" s="144"/>
      <c r="J43" s="144">
        <f t="shared" si="3"/>
        <v>0</v>
      </c>
      <c r="K43" s="144"/>
      <c r="L43" s="144"/>
      <c r="M43" s="144"/>
      <c r="N43" s="144"/>
      <c r="O43" s="144">
        <f t="shared" si="2"/>
        <v>0</v>
      </c>
    </row>
    <row r="44" spans="1:15" s="76" customFormat="1" ht="14.25">
      <c r="A44" s="266">
        <f t="shared" si="1"/>
        <v>158</v>
      </c>
      <c r="B44" s="411" t="s">
        <v>513</v>
      </c>
      <c r="C44" s="281" t="s">
        <v>105</v>
      </c>
      <c r="D44" s="283">
        <v>241.8</v>
      </c>
      <c r="E44" s="294"/>
      <c r="F44" s="144"/>
      <c r="G44" s="144"/>
      <c r="H44" s="144"/>
      <c r="I44" s="144"/>
      <c r="J44" s="144">
        <f t="shared" si="3"/>
        <v>0</v>
      </c>
      <c r="K44" s="144"/>
      <c r="L44" s="144"/>
      <c r="M44" s="144"/>
      <c r="N44" s="144"/>
      <c r="O44" s="144">
        <f t="shared" si="2"/>
        <v>0</v>
      </c>
    </row>
    <row r="45" spans="1:15" s="76" customFormat="1" ht="38.25">
      <c r="A45" s="266">
        <f t="shared" si="1"/>
        <v>159</v>
      </c>
      <c r="B45" s="413" t="s">
        <v>511</v>
      </c>
      <c r="C45" s="281" t="s">
        <v>105</v>
      </c>
      <c r="D45" s="283">
        <v>114.24</v>
      </c>
      <c r="E45" s="294"/>
      <c r="F45" s="144"/>
      <c r="G45" s="145"/>
      <c r="H45" s="144"/>
      <c r="I45" s="144"/>
      <c r="J45" s="144">
        <f t="shared" si="3"/>
        <v>0</v>
      </c>
      <c r="K45" s="144"/>
      <c r="L45" s="144"/>
      <c r="M45" s="144"/>
      <c r="N45" s="144"/>
      <c r="O45" s="144">
        <f t="shared" si="2"/>
        <v>0</v>
      </c>
    </row>
    <row r="46" spans="1:15" s="76" customFormat="1" ht="38.25">
      <c r="A46" s="266">
        <f t="shared" si="1"/>
        <v>160</v>
      </c>
      <c r="B46" s="280" t="s">
        <v>281</v>
      </c>
      <c r="C46" s="281" t="s">
        <v>30</v>
      </c>
      <c r="D46" s="283">
        <v>60</v>
      </c>
      <c r="E46" s="294"/>
      <c r="F46" s="144"/>
      <c r="G46" s="144"/>
      <c r="H46" s="144"/>
      <c r="I46" s="144"/>
      <c r="J46" s="144">
        <f t="shared" si="3"/>
        <v>0</v>
      </c>
      <c r="K46" s="144"/>
      <c r="L46" s="144"/>
      <c r="M46" s="144"/>
      <c r="N46" s="144"/>
      <c r="O46" s="144">
        <f t="shared" si="2"/>
        <v>0</v>
      </c>
    </row>
    <row r="47" spans="1:15" s="76" customFormat="1" ht="25.5">
      <c r="A47" s="266">
        <f t="shared" si="1"/>
        <v>161</v>
      </c>
      <c r="B47" s="280" t="s">
        <v>282</v>
      </c>
      <c r="C47" s="281" t="s">
        <v>105</v>
      </c>
      <c r="D47" s="283">
        <v>340</v>
      </c>
      <c r="E47" s="294"/>
      <c r="F47" s="144"/>
      <c r="G47" s="144"/>
      <c r="H47" s="144"/>
      <c r="I47" s="144"/>
      <c r="J47" s="144">
        <f t="shared" si="3"/>
        <v>0</v>
      </c>
      <c r="K47" s="144"/>
      <c r="L47" s="144"/>
      <c r="M47" s="144"/>
      <c r="N47" s="144"/>
      <c r="O47" s="144">
        <f t="shared" si="2"/>
        <v>0</v>
      </c>
    </row>
    <row r="48" spans="1:15" s="76" customFormat="1" ht="38.25">
      <c r="A48" s="266">
        <f t="shared" si="1"/>
        <v>162</v>
      </c>
      <c r="B48" s="280" t="s">
        <v>283</v>
      </c>
      <c r="C48" s="281" t="s">
        <v>30</v>
      </c>
      <c r="D48" s="283">
        <v>923</v>
      </c>
      <c r="E48" s="294"/>
      <c r="F48" s="144"/>
      <c r="G48" s="145"/>
      <c r="H48" s="144"/>
      <c r="I48" s="144"/>
      <c r="J48" s="144">
        <f t="shared" si="3"/>
        <v>0</v>
      </c>
      <c r="K48" s="144"/>
      <c r="L48" s="144"/>
      <c r="M48" s="144"/>
      <c r="N48" s="144"/>
      <c r="O48" s="144">
        <f t="shared" si="2"/>
        <v>0</v>
      </c>
    </row>
    <row r="49" spans="1:16" s="76" customFormat="1" ht="14.25">
      <c r="A49" s="266">
        <f t="shared" si="1"/>
        <v>163</v>
      </c>
      <c r="B49" s="280" t="s">
        <v>284</v>
      </c>
      <c r="C49" s="281" t="s">
        <v>105</v>
      </c>
      <c r="D49" s="283">
        <v>357</v>
      </c>
      <c r="E49" s="294"/>
      <c r="F49" s="144"/>
      <c r="G49" s="144"/>
      <c r="H49" s="144"/>
      <c r="I49" s="144"/>
      <c r="J49" s="144">
        <f t="shared" si="3"/>
        <v>0</v>
      </c>
      <c r="K49" s="144"/>
      <c r="L49" s="144"/>
      <c r="M49" s="144"/>
      <c r="N49" s="144"/>
      <c r="O49" s="144">
        <f t="shared" si="2"/>
        <v>0</v>
      </c>
    </row>
    <row r="50" spans="1:16" s="76" customFormat="1" ht="38.25">
      <c r="A50" s="266">
        <f t="shared" si="1"/>
        <v>164</v>
      </c>
      <c r="B50" s="287" t="s">
        <v>285</v>
      </c>
      <c r="C50" s="268" t="s">
        <v>30</v>
      </c>
      <c r="D50" s="268">
        <v>45.9</v>
      </c>
      <c r="E50" s="294"/>
      <c r="F50" s="144"/>
      <c r="G50" s="144"/>
      <c r="H50" s="144"/>
      <c r="I50" s="144"/>
      <c r="J50" s="144">
        <f t="shared" si="3"/>
        <v>0</v>
      </c>
      <c r="K50" s="144"/>
      <c r="L50" s="144"/>
      <c r="M50" s="144"/>
      <c r="N50" s="144"/>
      <c r="O50" s="144">
        <f t="shared" si="2"/>
        <v>0</v>
      </c>
    </row>
    <row r="51" spans="1:16" s="17" customFormat="1" ht="63.75">
      <c r="A51" s="266">
        <f t="shared" si="1"/>
        <v>165</v>
      </c>
      <c r="B51" s="287" t="s">
        <v>286</v>
      </c>
      <c r="C51" s="281" t="s">
        <v>105</v>
      </c>
      <c r="D51" s="283">
        <v>93.2</v>
      </c>
      <c r="E51" s="79"/>
      <c r="F51" s="144"/>
      <c r="G51" s="145"/>
      <c r="H51" s="144"/>
      <c r="I51" s="144"/>
      <c r="J51" s="144">
        <f t="shared" si="3"/>
        <v>0</v>
      </c>
      <c r="K51" s="144"/>
      <c r="L51" s="144"/>
      <c r="M51" s="144"/>
      <c r="N51" s="144"/>
      <c r="O51" s="144">
        <f t="shared" si="2"/>
        <v>0</v>
      </c>
    </row>
    <row r="52" spans="1:16" s="17" customFormat="1" ht="15" thickBot="1">
      <c r="A52" s="266">
        <f>A51+1</f>
        <v>166</v>
      </c>
      <c r="B52" s="271" t="s">
        <v>287</v>
      </c>
      <c r="C52" s="268" t="s">
        <v>105</v>
      </c>
      <c r="D52" s="279">
        <v>7000</v>
      </c>
      <c r="E52" s="79"/>
      <c r="F52" s="144"/>
      <c r="G52" s="144"/>
      <c r="H52" s="144"/>
      <c r="I52" s="144"/>
      <c r="J52" s="144">
        <f t="shared" si="3"/>
        <v>0</v>
      </c>
      <c r="K52" s="144"/>
      <c r="L52" s="144"/>
      <c r="M52" s="144"/>
      <c r="N52" s="144"/>
      <c r="O52" s="144">
        <f t="shared" si="2"/>
        <v>0</v>
      </c>
    </row>
    <row r="53" spans="1:16" s="45" customFormat="1" ht="13.5" thickBot="1">
      <c r="A53" s="40"/>
      <c r="B53" s="41" t="s">
        <v>23</v>
      </c>
      <c r="C53" s="42"/>
      <c r="D53" s="43"/>
      <c r="E53" s="239"/>
      <c r="F53" s="44"/>
      <c r="G53" s="44"/>
      <c r="H53" s="44"/>
      <c r="I53" s="44"/>
      <c r="J53" s="44"/>
      <c r="K53" s="118">
        <f>SUM(K16:K52)</f>
        <v>0</v>
      </c>
      <c r="L53" s="118">
        <f>SUM(L16:L52)</f>
        <v>0</v>
      </c>
      <c r="M53" s="118">
        <f>SUM(M16:M52)</f>
        <v>0</v>
      </c>
      <c r="N53" s="118">
        <f>SUM(N16:N52)</f>
        <v>0</v>
      </c>
      <c r="O53" s="139">
        <f>SUM(O16:O52)</f>
        <v>0</v>
      </c>
    </row>
    <row r="54" spans="1:16">
      <c r="I54" s="47"/>
      <c r="J54" s="47" t="s">
        <v>24</v>
      </c>
      <c r="K54" s="48" t="s">
        <v>67</v>
      </c>
      <c r="L54" s="114"/>
      <c r="M54" s="114"/>
      <c r="N54" s="114"/>
      <c r="O54" s="114">
        <f>M54</f>
        <v>0</v>
      </c>
    </row>
    <row r="55" spans="1:16">
      <c r="A55" s="49"/>
      <c r="B55" s="49"/>
      <c r="I55" s="50"/>
      <c r="J55" s="50"/>
      <c r="K55" s="50" t="s">
        <v>42</v>
      </c>
      <c r="L55" s="34">
        <f>L54+L53</f>
        <v>0</v>
      </c>
      <c r="M55" s="34">
        <f>M54+M53</f>
        <v>0</v>
      </c>
      <c r="N55" s="34">
        <f>N54+N53</f>
        <v>0</v>
      </c>
      <c r="O55" s="119">
        <f>O54+O53</f>
        <v>0</v>
      </c>
    </row>
    <row r="56" spans="1:16">
      <c r="M56" s="17"/>
      <c r="N56" s="17"/>
      <c r="O56" s="60"/>
    </row>
    <row r="57" spans="1:16" s="17" customFormat="1">
      <c r="A57" s="51"/>
      <c r="B57" s="51"/>
      <c r="C57" s="51"/>
      <c r="D57" s="52"/>
      <c r="E57" s="53"/>
      <c r="F57" s="53"/>
      <c r="G57" s="53"/>
      <c r="P57" s="56"/>
    </row>
    <row r="58" spans="1:16" s="17" customFormat="1">
      <c r="B58" s="54"/>
      <c r="O58" s="60"/>
    </row>
    <row r="59" spans="1:16" s="17" customFormat="1">
      <c r="B59" s="55"/>
      <c r="C59" s="37"/>
      <c r="D59" s="56"/>
      <c r="I59" s="17" t="s">
        <v>25</v>
      </c>
      <c r="J59" s="57"/>
      <c r="K59" s="57"/>
      <c r="L59" s="57"/>
      <c r="M59" s="37"/>
    </row>
    <row r="60" spans="1:16" s="17" customFormat="1">
      <c r="B60" s="53" t="s">
        <v>26</v>
      </c>
      <c r="C60" s="37"/>
      <c r="K60" s="54" t="s">
        <v>26</v>
      </c>
      <c r="M60" s="37"/>
    </row>
  </sheetData>
  <mergeCells count="9">
    <mergeCell ref="A1:O1"/>
    <mergeCell ref="A2:O2"/>
    <mergeCell ref="M8:N8"/>
    <mergeCell ref="A11:A13"/>
    <mergeCell ref="B11:B13"/>
    <mergeCell ref="C11:C13"/>
    <mergeCell ref="D11:D13"/>
    <mergeCell ref="E11:J12"/>
    <mergeCell ref="K11:O12"/>
  </mergeCells>
  <pageMargins left="0.11811023622047245" right="0.11811023622047245"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Koptāme</vt:lpstr>
      <vt:lpstr>Kopsavilkums</vt:lpstr>
      <vt:lpstr>Vispārējie darbi 1-1</vt:lpstr>
      <vt:lpstr>Ārdurvis 1-2</vt:lpstr>
      <vt:lpstr>Jumts 1-3</vt:lpstr>
      <vt:lpstr>Logi 1-4</vt:lpstr>
      <vt:lpstr>Pagraba griesti 1-5</vt:lpstr>
      <vt:lpstr>Cokols 1-6</vt:lpstr>
      <vt:lpstr>Fasāde 1-7</vt:lpstr>
      <vt:lpstr>ŪK 2-1</vt:lpstr>
      <vt:lpstr>Apkure 2-2</vt:lpstr>
      <vt:lpstr>'Logi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Valters</dc:creator>
  <cp:lastModifiedBy>Juris</cp:lastModifiedBy>
  <cp:lastPrinted>2017-04-24T11:15:39Z</cp:lastPrinted>
  <dcterms:created xsi:type="dcterms:W3CDTF">2011-04-18T06:11:14Z</dcterms:created>
  <dcterms:modified xsi:type="dcterms:W3CDTF">2019-03-04T08:45:52Z</dcterms:modified>
</cp:coreProperties>
</file>